
<file path=[Content_Types].xml><?xml version="1.0" encoding="utf-8"?>
<Types xmlns="http://schemas.openxmlformats.org/package/2006/content-types">
  <Override PartName="/xl/embeddings/oleObject8.bin" ContentType="application/vnd.openxmlformats-officedocument.oleObject"/>
  <Override PartName="/xl/embeddings/oleObject14.bin" ContentType="application/vnd.openxmlformats-officedocument.oleObject"/>
  <Override PartName="/xl/embeddings/oleObject23.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6.bin" ContentType="application/vnd.openxmlformats-officedocument.oleObject"/>
  <Override PartName="/xl/embeddings/oleObject12.bin" ContentType="application/vnd.openxmlformats-officedocument.oleObject"/>
  <Override PartName="/xl/embeddings/oleObject21.bin" ContentType="application/vnd.openxmlformats-officedocument.oleObject"/>
  <Override PartName="/xl/worksheets/sheet7.xml" ContentType="application/vnd.openxmlformats-officedocument.spreadsheetml.worksheet+xml"/>
  <Override PartName="/xl/worksheets/sheet11.xml" ContentType="application/vnd.openxmlformats-officedocument.spreadsheetml.worksheet+xml"/>
  <Override PartName="/xl/embeddings/oleObject4.bin" ContentType="application/vnd.openxmlformats-officedocument.oleObject"/>
  <Override PartName="/xl/embeddings/oleObject10.bin" ContentType="application/vnd.openxmlformats-officedocument.oleObject"/>
  <Override PartName="/xl/embeddings/oleObject30.bin" ContentType="application/vnd.openxmlformats-officedocument.oleObject"/>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docProps/core.xml" ContentType="application/vnd.openxmlformats-package.core-properties+xml"/>
  <Default Extension="bin" ContentType="application/vnd.openxmlformats-officedocument.spreadsheetml.printerSettings"/>
  <Override PartName="/xl/embeddings/oleObject7.bin" ContentType="application/vnd.openxmlformats-officedocument.oleObject"/>
  <Override PartName="/xl/embeddings/oleObject15.bin" ContentType="application/vnd.openxmlformats-officedocument.oleObject"/>
  <Override PartName="/xl/embeddings/oleObject24.bin" ContentType="application/vnd.openxmlformats-officedocument.oleObject"/>
  <Override PartName="/xl/worksheets/sheet14.xml" ContentType="application/vnd.openxmlformats-officedocument.spreadsheetml.worksheet+xml"/>
  <Override PartName="/xl/embeddings/oleObject5.bin" ContentType="application/vnd.openxmlformats-officedocument.oleObject"/>
  <Override PartName="/xl/embeddings/oleObject13.bin" ContentType="application/vnd.openxmlformats-officedocument.oleObject"/>
  <Override PartName="/xl/embeddings/oleObject22.bin" ContentType="application/vnd.openxmlformats-officedocument.oleObject"/>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embeddings/oleObject3.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emf" ContentType="image/x-em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45" windowWidth="19320" windowHeight="12240" tabRatio="954"/>
  </bookViews>
  <sheets>
    <sheet name="1 ЦК" sheetId="1" r:id="rId1"/>
    <sheet name="2 ЦК" sheetId="2" r:id="rId2"/>
    <sheet name="3 ЦК" sheetId="7" r:id="rId3"/>
    <sheet name="4 ЦК" sheetId="8" r:id="rId4"/>
    <sheet name="5 ЦК" sheetId="10" r:id="rId5"/>
    <sheet name="6 ЦК" sheetId="12" r:id="rId6"/>
    <sheet name="данные АТС" sheetId="9" r:id="rId7"/>
    <sheet name="расчет ср.нер.цены" sheetId="15" r:id="rId8"/>
    <sheet name="Часы пика" sheetId="16" r:id="rId9"/>
    <sheet name="Объем мощности" sheetId="17" r:id="rId10"/>
    <sheet name="Объем ээ" sheetId="18" r:id="rId11"/>
    <sheet name="Коэффициент оплаты мощности" sheetId="14" r:id="rId12"/>
    <sheet name="Тарифы" sheetId="20" r:id="rId13"/>
    <sheet name="Инф. по СН" sheetId="21" r:id="rId14"/>
  </sheets>
  <externalReferences>
    <externalReference r:id="rId15"/>
  </externalReferences>
  <definedNames>
    <definedName name="АТС">[1]Тарифы!$C$5</definedName>
    <definedName name="ЕЭС">[1]Тарифы!$C$4</definedName>
    <definedName name="_xlnm.Print_Area" localSheetId="0">'1 ЦК'!$A$1:$FT$75</definedName>
    <definedName name="_xlnm.Print_Area" localSheetId="1">'2 ЦК'!$A$1:$GF$53</definedName>
    <definedName name="_xlnm.Print_Area" localSheetId="2">'3 ЦК'!$A$1:$Y$160</definedName>
    <definedName name="_xlnm.Print_Area" localSheetId="3">'4 ЦК'!$A$1:$Y$165</definedName>
    <definedName name="_xlnm.Print_Area" localSheetId="4">'5 ЦК'!$A$1:$Y$235</definedName>
    <definedName name="_xlnm.Print_Area" localSheetId="5">'6 ЦК'!$A$1:$Y$238</definedName>
    <definedName name="_xlnm.Print_Area" localSheetId="7">'расчет ср.нер.цены'!$A$1:$H$40</definedName>
    <definedName name="СВНЦЭМ">'[1]расчет средневзеш. цены'!$H$38</definedName>
    <definedName name="ЦФР">[1]Тарифы!$C$6</definedName>
  </definedNames>
  <calcPr calcId="125725"/>
</workbook>
</file>

<file path=xl/calcChain.xml><?xml version="1.0" encoding="utf-8"?>
<calcChain xmlns="http://schemas.openxmlformats.org/spreadsheetml/2006/main">
  <c r="P157" i="8"/>
  <c r="P157" i="7"/>
  <c r="Z10"/>
  <c r="FL37" i="2"/>
  <c r="FL52" s="1"/>
  <c r="FL36"/>
  <c r="FL51" s="1"/>
  <c r="FM36"/>
  <c r="FL11"/>
  <c r="FL29"/>
  <c r="FL12"/>
  <c r="FL30"/>
  <c r="FL10"/>
  <c r="FL28"/>
  <c r="FM28" s="1"/>
  <c r="FL23"/>
  <c r="FM23" s="1"/>
  <c r="FL24"/>
  <c r="FM24" s="1"/>
  <c r="FL22"/>
  <c r="FM22" s="1"/>
  <c r="FL17"/>
  <c r="FM17" s="1"/>
  <c r="FL18"/>
  <c r="FM18" s="1"/>
  <c r="FL16"/>
  <c r="FM16" s="1"/>
  <c r="FM11"/>
  <c r="FM12"/>
  <c r="FM10"/>
  <c r="FN19" i="1"/>
  <c r="FN27" s="1"/>
  <c r="EN35"/>
  <c r="EN36"/>
  <c r="EN38"/>
  <c r="EN43"/>
  <c r="EN44"/>
  <c r="EN45"/>
  <c r="EN46"/>
  <c r="EN51"/>
  <c r="EN52"/>
  <c r="EN53"/>
  <c r="EN54"/>
  <c r="EN57"/>
  <c r="EN66"/>
  <c r="Z10" i="8"/>
  <c r="Z11"/>
  <c r="Z13"/>
  <c r="Z15"/>
  <c r="P232" i="10"/>
  <c r="P231" i="12" s="1"/>
  <c r="Z163" i="8"/>
  <c r="Z10" i="10"/>
  <c r="Z11"/>
  <c r="Z13"/>
  <c r="Z15"/>
  <c r="R227"/>
  <c r="R228" i="12" s="1"/>
  <c r="R228" i="10"/>
  <c r="R229" i="12"/>
  <c r="Z10"/>
  <c r="Z11"/>
  <c r="Z13"/>
  <c r="Z15"/>
  <c r="Z236"/>
  <c r="H8" i="15"/>
  <c r="H9"/>
  <c r="H10"/>
  <c r="H12"/>
  <c r="H20" s="1"/>
  <c r="H22"/>
  <c r="H25"/>
  <c r="H26"/>
  <c r="H27"/>
  <c r="EN50" i="1"/>
  <c r="EN48" s="1"/>
  <c r="EN61" s="1"/>
  <c r="EN59" s="1"/>
  <c r="Z15" i="7"/>
  <c r="Z11"/>
  <c r="Z13"/>
  <c r="FN12" i="2"/>
  <c r="BH12"/>
  <c r="FN24"/>
  <c r="CI12"/>
  <c r="EK12"/>
  <c r="FN10"/>
  <c r="FN17" s="1"/>
  <c r="FN23" i="1"/>
  <c r="FN31"/>
  <c r="DJ10" i="2"/>
  <c r="FN37"/>
  <c r="FN18"/>
  <c r="FN22"/>
  <c r="FN36"/>
  <c r="CI10"/>
  <c r="FN47"/>
  <c r="FM29"/>
  <c r="BH29" s="1"/>
  <c r="FM30"/>
  <c r="FN52"/>
  <c r="FN42"/>
  <c r="FN51"/>
  <c r="FN46"/>
  <c r="CI36"/>
  <c r="DJ36"/>
  <c r="EK36"/>
  <c r="FN41"/>
  <c r="BH36"/>
  <c r="DJ12"/>
  <c r="FN30"/>
  <c r="CI30" s="1"/>
  <c r="FN11"/>
  <c r="CI11" s="1"/>
  <c r="DJ11"/>
  <c r="FN29"/>
  <c r="BH11"/>
  <c r="DJ30"/>
  <c r="BH30"/>
  <c r="DJ29"/>
  <c r="CI29"/>
  <c r="EK18" l="1"/>
  <c r="CI18"/>
  <c r="BH18"/>
  <c r="DJ18"/>
  <c r="EK22"/>
  <c r="DJ22"/>
  <c r="CI22"/>
  <c r="BH22"/>
  <c r="FM51"/>
  <c r="CI51" s="1"/>
  <c r="EK51"/>
  <c r="CI17"/>
  <c r="BH17"/>
  <c r="EK17"/>
  <c r="DJ17"/>
  <c r="EK24"/>
  <c r="DJ24"/>
  <c r="CI24"/>
  <c r="BH24"/>
  <c r="FM52"/>
  <c r="BH52" s="1"/>
  <c r="FM37"/>
  <c r="FL41"/>
  <c r="FL42"/>
  <c r="FL46"/>
  <c r="FL47"/>
  <c r="EK11"/>
  <c r="FN23"/>
  <c r="CI23" s="1"/>
  <c r="FN16"/>
  <c r="FN28" s="1"/>
  <c r="DJ28" s="1"/>
  <c r="DJ51" l="1"/>
  <c r="EK29"/>
  <c r="EK30"/>
  <c r="BH10"/>
  <c r="EK10"/>
  <c r="H24" i="15"/>
  <c r="FM47" i="2"/>
  <c r="CI47" s="1"/>
  <c r="FM42"/>
  <c r="BH42" s="1"/>
  <c r="EK42"/>
  <c r="CI42"/>
  <c r="BH37"/>
  <c r="DJ37"/>
  <c r="CI37"/>
  <c r="EK37"/>
  <c r="EK52"/>
  <c r="BH28"/>
  <c r="CI28"/>
  <c r="DJ16"/>
  <c r="CI16"/>
  <c r="DJ23"/>
  <c r="BH23"/>
  <c r="FM46"/>
  <c r="DJ46" s="1"/>
  <c r="EK46"/>
  <c r="BH46"/>
  <c r="FM41"/>
  <c r="DJ41" s="1"/>
  <c r="CI41"/>
  <c r="CI52"/>
  <c r="DJ52"/>
  <c r="EK28"/>
  <c r="EK16"/>
  <c r="BH16"/>
  <c r="BH51"/>
  <c r="EK23"/>
  <c r="CI46" l="1"/>
  <c r="DJ42"/>
  <c r="DJ47"/>
  <c r="EN42" i="1"/>
  <c r="EN40" s="1"/>
  <c r="H32" i="15"/>
  <c r="H37" s="1"/>
  <c r="H39" s="1"/>
  <c r="EN33" i="1" s="1"/>
  <c r="EK41" i="2"/>
  <c r="BH47"/>
  <c r="BH41"/>
  <c r="EK47"/>
  <c r="R222" i="10"/>
  <c r="B222"/>
  <c r="J187"/>
  <c r="AF41" i="7"/>
  <c r="AK40"/>
  <c r="AP26"/>
  <c r="AU33"/>
  <c r="AP34"/>
  <c r="H164" i="10"/>
  <c r="AS32" i="7"/>
  <c r="AF36"/>
  <c r="AH48"/>
  <c r="P186" i="10"/>
  <c r="Q222"/>
  <c r="B223"/>
  <c r="I187"/>
  <c r="AC20" i="7"/>
  <c r="AD20"/>
  <c r="AM41"/>
  <c r="AE34"/>
  <c r="AH35"/>
  <c r="AN26" i="10"/>
  <c r="AW30" i="7"/>
  <c r="AK29"/>
  <c r="AQ49"/>
  <c r="AJ28"/>
  <c r="AQ46" i="10"/>
  <c r="AX35" i="7"/>
  <c r="AA28"/>
  <c r="L163" i="10"/>
  <c r="AW34" i="7"/>
  <c r="AV49" i="10"/>
  <c r="P222"/>
  <c r="Y223"/>
  <c r="H187"/>
  <c r="AN40" i="7"/>
  <c r="AU26"/>
  <c r="AN39"/>
  <c r="AR41"/>
  <c r="AW40"/>
  <c r="AV43" i="10"/>
  <c r="L183"/>
  <c r="AS41"/>
  <c r="AP22"/>
  <c r="AB29" i="7"/>
  <c r="O222" i="10"/>
  <c r="X223"/>
  <c r="G187"/>
  <c r="AV40" i="7"/>
  <c r="AP22"/>
  <c r="AF40"/>
  <c r="F222" i="10"/>
  <c r="O223"/>
  <c r="V188"/>
  <c r="AU49"/>
  <c r="AP30" i="7"/>
  <c r="AL22" i="10"/>
  <c r="AA49" i="7"/>
  <c r="AQ23"/>
  <c r="AR28"/>
  <c r="J209" i="10"/>
  <c r="AM49" i="7"/>
  <c r="AA31" i="10"/>
  <c r="AC48"/>
  <c r="E222"/>
  <c r="N223"/>
  <c r="U188"/>
  <c r="AL48" i="7"/>
  <c r="AH31"/>
  <c r="AG42" i="10"/>
  <c r="AW48"/>
  <c r="AI24" i="7"/>
  <c r="AG21"/>
  <c r="AV29" i="10"/>
  <c r="AO48"/>
  <c r="AN24" i="7"/>
  <c r="AD22"/>
  <c r="AL47" i="10"/>
  <c r="AI43" i="7"/>
  <c r="AC20" i="10"/>
  <c r="X172"/>
  <c r="N204"/>
  <c r="AU21" i="7"/>
  <c r="D222" i="10"/>
  <c r="M223"/>
  <c r="T188"/>
  <c r="AL48"/>
  <c r="AA38" i="7"/>
  <c r="AU25"/>
  <c r="AP48"/>
  <c r="AL30"/>
  <c r="N169" i="10"/>
  <c r="X159"/>
  <c r="AT48"/>
  <c r="AI32"/>
  <c r="AD23" i="7"/>
  <c r="C222" i="10"/>
  <c r="L223"/>
  <c r="S188"/>
  <c r="AE49"/>
  <c r="AD33" i="7"/>
  <c r="AE24" i="10"/>
  <c r="AI49" i="7"/>
  <c r="AD31"/>
  <c r="AV31" i="10"/>
  <c r="G211"/>
  <c r="AD48" i="7"/>
  <c r="AK20"/>
  <c r="AO49" i="10"/>
  <c r="AL37"/>
  <c r="AJ31"/>
  <c r="AS20"/>
  <c r="K204"/>
  <c r="AL30"/>
  <c r="AW45" i="7"/>
  <c r="Q175" i="10"/>
  <c r="B171"/>
  <c r="AT49" i="7"/>
  <c r="H181" i="10"/>
  <c r="AS46"/>
  <c r="AK44"/>
  <c r="AJ48" i="7"/>
  <c r="AO30"/>
  <c r="AP36"/>
  <c r="AC35"/>
  <c r="P168" i="10"/>
  <c r="J163"/>
  <c r="I208"/>
  <c r="J222"/>
  <c r="S223"/>
  <c r="B188"/>
  <c r="AH49"/>
  <c r="AT36" i="7"/>
  <c r="AS20"/>
  <c r="AR27"/>
  <c r="AV48" i="10"/>
  <c r="AV27" i="7"/>
  <c r="AC27" i="10"/>
  <c r="AK22" i="7"/>
  <c r="M162" i="10"/>
  <c r="AC37" i="7"/>
  <c r="I222" i="10"/>
  <c r="R223"/>
  <c r="Y188"/>
  <c r="AG48" i="7"/>
  <c r="AX47"/>
  <c r="AK21"/>
  <c r="AA22"/>
  <c r="AN48"/>
  <c r="AJ25"/>
  <c r="AN44"/>
  <c r="AJ41"/>
  <c r="AA27" i="10"/>
  <c r="AX38" i="7"/>
  <c r="AG30"/>
  <c r="AG38" i="10"/>
  <c r="AS26"/>
  <c r="AW41" i="7"/>
  <c r="AC36" i="10"/>
  <c r="AR35" i="7"/>
  <c r="H222" i="10"/>
  <c r="Q223"/>
  <c r="X188"/>
  <c r="AE49" i="7"/>
  <c r="AE23"/>
  <c r="AL42"/>
  <c r="AO48"/>
  <c r="AD37"/>
  <c r="AW21"/>
  <c r="AR22" i="10"/>
  <c r="AW48" i="7"/>
  <c r="AF39"/>
  <c r="AH20"/>
  <c r="G222" i="10"/>
  <c r="P223"/>
  <c r="W188"/>
  <c r="AU49" i="7"/>
  <c r="AU23"/>
  <c r="AF28"/>
  <c r="AX49"/>
  <c r="G223" i="10"/>
  <c r="N188"/>
  <c r="V187"/>
  <c r="AF35" i="7"/>
  <c r="AN30"/>
  <c r="AE36" i="10"/>
  <c r="AG29" i="7"/>
  <c r="AK41" i="10"/>
  <c r="H160"/>
  <c r="AJ26" i="7"/>
  <c r="AD36"/>
  <c r="AF38"/>
  <c r="AL31" i="10"/>
  <c r="F223"/>
  <c r="M188"/>
  <c r="U187"/>
  <c r="AV35" i="7"/>
  <c r="AS23"/>
  <c r="B167" i="10"/>
  <c r="AW29" i="7"/>
  <c r="AA36"/>
  <c r="AL23" i="10"/>
  <c r="AL43" i="7"/>
  <c r="AV29"/>
  <c r="AJ36"/>
  <c r="H177" i="10"/>
  <c r="S221"/>
  <c r="AL26" i="7"/>
  <c r="J166" i="10"/>
  <c r="AM31" i="7"/>
  <c r="J167" i="10"/>
  <c r="AS43" i="7"/>
  <c r="E223" i="10"/>
  <c r="L188"/>
  <c r="T187"/>
  <c r="J160"/>
  <c r="AM48"/>
  <c r="AN35"/>
  <c r="AB36" i="7"/>
  <c r="AC24"/>
  <c r="AQ34" i="10"/>
  <c r="AM24" i="7"/>
  <c r="AD35"/>
  <c r="AA37"/>
  <c r="AT32" i="10"/>
  <c r="D223"/>
  <c r="K188"/>
  <c r="S187"/>
  <c r="AN27"/>
  <c r="AB33" i="7"/>
  <c r="K163" i="10"/>
  <c r="AR36" i="7"/>
  <c r="AU46"/>
  <c r="R169" i="10"/>
  <c r="AE39" i="7"/>
  <c r="AC42"/>
  <c r="AK35" i="10"/>
  <c r="P178"/>
  <c r="AW39"/>
  <c r="AD25" i="7"/>
  <c r="C162" i="10"/>
  <c r="AD35"/>
  <c r="AQ34" i="7"/>
  <c r="AM28"/>
  <c r="AN30" i="10"/>
  <c r="AS21" i="7"/>
  <c r="AX34"/>
  <c r="AO39" i="10"/>
  <c r="AG43" i="7"/>
  <c r="X205" i="10"/>
  <c r="AH32"/>
  <c r="T164"/>
  <c r="AW42" i="7"/>
  <c r="E164" i="10"/>
  <c r="L171"/>
  <c r="F166"/>
  <c r="K223"/>
  <c r="R188"/>
  <c r="B187"/>
  <c r="AX33" i="7"/>
  <c r="AQ35"/>
  <c r="AI49" i="10"/>
  <c r="AU37" i="7"/>
  <c r="O165" i="10"/>
  <c r="P159"/>
  <c r="AU26"/>
  <c r="AB30" i="7"/>
  <c r="AD30"/>
  <c r="E183" i="10"/>
  <c r="J223"/>
  <c r="Q188"/>
  <c r="Y187"/>
  <c r="AN49"/>
  <c r="AJ29" i="7"/>
  <c r="AA49" i="10"/>
  <c r="AP33" i="7"/>
  <c r="B179" i="10"/>
  <c r="O211"/>
  <c r="AD25"/>
  <c r="AA44"/>
  <c r="AI23" i="7"/>
  <c r="U182" i="10"/>
  <c r="AA44" i="7"/>
  <c r="AC22" i="10"/>
  <c r="S204"/>
  <c r="AD31"/>
  <c r="AV31" i="7"/>
  <c r="AP21" i="10"/>
  <c r="I223"/>
  <c r="P188"/>
  <c r="X187"/>
  <c r="AK28" i="7"/>
  <c r="AX37"/>
  <c r="AF34" i="10"/>
  <c r="AU48"/>
  <c r="AR29" i="7"/>
  <c r="AA34" i="10"/>
  <c r="AE28"/>
  <c r="AH23" i="7"/>
  <c r="AO29"/>
  <c r="AT30" i="10"/>
  <c r="H223"/>
  <c r="O188"/>
  <c r="W187"/>
  <c r="AC29" i="7"/>
  <c r="AE29" i="10"/>
  <c r="AP48"/>
  <c r="V222"/>
  <c r="F188"/>
  <c r="N187"/>
  <c r="AK34" i="7"/>
  <c r="AS22"/>
  <c r="AV20" i="10"/>
  <c r="AQ36" i="7"/>
  <c r="AM46"/>
  <c r="AR32"/>
  <c r="AK35"/>
  <c r="AU22"/>
  <c r="AM21"/>
  <c r="AR25"/>
  <c r="U222" i="10"/>
  <c r="E188"/>
  <c r="M187"/>
  <c r="AS34" i="7"/>
  <c r="AK37"/>
  <c r="AM38"/>
  <c r="AI37"/>
  <c r="AT35"/>
  <c r="AL25" i="10"/>
  <c r="AG26" i="7"/>
  <c r="AX36"/>
  <c r="AE22"/>
  <c r="AJ40"/>
  <c r="AD23" i="10"/>
  <c r="AM35" i="7"/>
  <c r="AA32"/>
  <c r="AS45" i="10"/>
  <c r="AM23" i="7"/>
  <c r="AW36" i="10"/>
  <c r="T222"/>
  <c r="D188"/>
  <c r="L187"/>
  <c r="AS33" i="7"/>
  <c r="AD34"/>
  <c r="AS29" i="10"/>
  <c r="AM34" i="7"/>
  <c r="AK36"/>
  <c r="AA39"/>
  <c r="AP24"/>
  <c r="AF49"/>
  <c r="AG48" i="10"/>
  <c r="AO21" i="7"/>
  <c r="S222" i="10"/>
  <c r="C188"/>
  <c r="K187"/>
  <c r="AC34" i="7"/>
  <c r="AT34"/>
  <c r="C166" i="10"/>
  <c r="AA43" i="7"/>
  <c r="AB21" i="10"/>
  <c r="AB32" i="7"/>
  <c r="AI28" i="10"/>
  <c r="AL33" i="7"/>
  <c r="AH49"/>
  <c r="AN27"/>
  <c r="AT23" i="10"/>
  <c r="AB31" i="7"/>
  <c r="AA40"/>
  <c r="AW26"/>
  <c r="AE27"/>
  <c r="AX45"/>
  <c r="AN49"/>
  <c r="AM33" i="10"/>
  <c r="AI20" i="7"/>
  <c r="Y178" i="10"/>
  <c r="R166"/>
  <c r="AV39" i="7"/>
  <c r="AT28"/>
  <c r="AM47" i="10"/>
  <c r="AH45" i="7"/>
  <c r="AF20" i="10"/>
  <c r="T215"/>
  <c r="L210"/>
  <c r="AA48" i="7"/>
  <c r="C223" i="10"/>
  <c r="J188"/>
  <c r="R187"/>
  <c r="AE37" i="7"/>
  <c r="AQ28"/>
  <c r="AM37" i="10"/>
  <c r="AV21"/>
  <c r="AJ33" i="7"/>
  <c r="P161" i="10"/>
  <c r="AV20" i="7"/>
  <c r="AX22"/>
  <c r="AI34"/>
  <c r="AQ38"/>
  <c r="Y222" i="10"/>
  <c r="I188"/>
  <c r="Q187"/>
  <c r="AM29"/>
  <c r="AT33" i="7"/>
  <c r="H168" i="10"/>
  <c r="AN38" i="7"/>
  <c r="AV30"/>
  <c r="AD24" i="10"/>
  <c r="AE32"/>
  <c r="AL20" i="7"/>
  <c r="AA35"/>
  <c r="AJ32"/>
  <c r="AN29" i="10"/>
  <c r="AA21" i="7"/>
  <c r="I219" i="10"/>
  <c r="AM39" i="7"/>
  <c r="W159" i="10"/>
  <c r="AD46" i="7"/>
  <c r="X222" i="10"/>
  <c r="H188"/>
  <c r="P187"/>
  <c r="AM22" i="7"/>
  <c r="P181" i="10"/>
  <c r="AN31" i="7"/>
  <c r="AO23" i="10"/>
  <c r="AA29" i="7"/>
  <c r="AA36" i="10"/>
  <c r="AC47" i="7"/>
  <c r="AW49" i="10"/>
  <c r="AD41" i="7"/>
  <c r="AP27"/>
  <c r="W222" i="10"/>
  <c r="G188"/>
  <c r="O187"/>
  <c r="AM36" i="7"/>
  <c r="AL35"/>
  <c r="AF32"/>
  <c r="N222" i="10"/>
  <c r="W223"/>
  <c r="F187"/>
  <c r="AG22" i="7"/>
  <c r="AO49"/>
  <c r="AV24"/>
  <c r="AH41"/>
  <c r="AI27"/>
  <c r="AR40"/>
  <c r="AC25" i="10"/>
  <c r="AG35" i="7"/>
  <c r="AX23" i="10"/>
  <c r="AK23" i="7"/>
  <c r="M222" i="10"/>
  <c r="V223"/>
  <c r="E187"/>
  <c r="AO22" i="7"/>
  <c r="AK48"/>
  <c r="AN25"/>
  <c r="AP41"/>
  <c r="AL22"/>
  <c r="AX26"/>
  <c r="T183" i="10"/>
  <c r="AU36" i="7"/>
  <c r="AI24" i="10"/>
  <c r="AI45" i="7"/>
  <c r="AN21"/>
  <c r="AF22"/>
  <c r="I159" i="10"/>
  <c r="V175"/>
  <c r="AM49"/>
  <c r="AG49" i="7"/>
  <c r="L222" i="10"/>
  <c r="U223"/>
  <c r="D187"/>
  <c r="AP49" i="7"/>
  <c r="AG49" i="10"/>
  <c r="AV24"/>
  <c r="AI22" i="7"/>
  <c r="AW49"/>
  <c r="AB26"/>
  <c r="AS25" i="10"/>
  <c r="AO20" i="7"/>
  <c r="AF31"/>
  <c r="AQ29"/>
  <c r="K222" i="10"/>
  <c r="T223"/>
  <c r="C187"/>
  <c r="AX27" i="7"/>
  <c r="AF48"/>
  <c r="AB28"/>
  <c r="AQ22"/>
  <c r="AL49" i="10"/>
  <c r="AB40" i="7"/>
  <c r="AV43"/>
  <c r="AO34"/>
  <c r="AQ25" i="10"/>
  <c r="AG38" i="7"/>
  <c r="AD29"/>
  <c r="AS49"/>
  <c r="AJ22" i="10"/>
  <c r="AG41" i="7"/>
  <c r="AP44"/>
  <c r="AJ40" i="10"/>
  <c r="AS24"/>
  <c r="R175"/>
  <c r="AO33" i="7"/>
  <c r="H206" i="10"/>
  <c r="D218"/>
  <c r="AD37"/>
  <c r="AL32" i="7"/>
  <c r="AG31" i="10"/>
  <c r="AQ20" i="7"/>
  <c r="AW46"/>
  <c r="H175" i="10"/>
  <c r="X169"/>
  <c r="AR23" i="7"/>
  <c r="V168" i="10"/>
  <c r="AL34"/>
  <c r="AQ42"/>
  <c r="B213"/>
  <c r="AX22"/>
  <c r="AQ36"/>
  <c r="AS40" i="7"/>
  <c r="AK47"/>
  <c r="AA27"/>
  <c r="R167" i="10"/>
  <c r="AA30" i="7"/>
  <c r="U203" i="10"/>
  <c r="K217"/>
  <c r="AL21"/>
  <c r="R208"/>
  <c r="S172"/>
  <c r="Q181"/>
  <c r="E217"/>
  <c r="AN36" i="7"/>
  <c r="AR48" i="10"/>
  <c r="AK43"/>
  <c r="F176"/>
  <c r="G206"/>
  <c r="AM25" i="7"/>
  <c r="AK21" i="10"/>
  <c r="AT26"/>
  <c r="U165"/>
  <c r="AM24"/>
  <c r="V220"/>
  <c r="T203"/>
  <c r="L198"/>
  <c r="R176"/>
  <c r="AO35"/>
  <c r="M210"/>
  <c r="J212"/>
  <c r="N170"/>
  <c r="AB48" i="7"/>
  <c r="AW37" i="10"/>
  <c r="T160"/>
  <c r="X175"/>
  <c r="AD32" i="7"/>
  <c r="B201" i="10"/>
  <c r="AB23" i="7"/>
  <c r="F177" i="10"/>
  <c r="C221"/>
  <c r="T172"/>
  <c r="AO40" i="7"/>
  <c r="V203" i="10"/>
  <c r="M216"/>
  <c r="AO39" i="7"/>
  <c r="AO44" i="10"/>
  <c r="AP20" i="7"/>
  <c r="AQ48"/>
  <c r="AX48" i="10"/>
  <c r="AW28"/>
  <c r="X170"/>
  <c r="AC22" i="7"/>
  <c r="G181" i="10"/>
  <c r="AW35"/>
  <c r="AK33" i="7"/>
  <c r="H171" i="10"/>
  <c r="Y209"/>
  <c r="Q204"/>
  <c r="AK27" i="7"/>
  <c r="H162" i="10"/>
  <c r="AT27"/>
  <c r="B159"/>
  <c r="O217"/>
  <c r="AJ37"/>
  <c r="AK47"/>
  <c r="AE36" i="7"/>
  <c r="AN39" i="10"/>
  <c r="AR34" i="7"/>
  <c r="AV46" i="10"/>
  <c r="L217"/>
  <c r="AP20"/>
  <c r="E180"/>
  <c r="AU42" i="7"/>
  <c r="L184" i="10"/>
  <c r="S215"/>
  <c r="W163"/>
  <c r="V210"/>
  <c r="AT46"/>
  <c r="P173"/>
  <c r="W165"/>
  <c r="AF40"/>
  <c r="AS43"/>
  <c r="AA20" i="7"/>
  <c r="AR39" i="10"/>
  <c r="AR21" i="7"/>
  <c r="M166" i="10"/>
  <c r="AM26"/>
  <c r="AD38"/>
  <c r="G179"/>
  <c r="S219"/>
  <c r="AF23" i="7"/>
  <c r="K160" i="10"/>
  <c r="V208"/>
  <c r="AA42"/>
  <c r="S198"/>
  <c r="L178"/>
  <c r="P165"/>
  <c r="AI29" i="7"/>
  <c r="AQ42"/>
  <c r="Y168" i="10"/>
  <c r="G210"/>
  <c r="AH29" i="7"/>
  <c r="L197" i="10"/>
  <c r="S195"/>
  <c r="AS42"/>
  <c r="AU28"/>
  <c r="T173"/>
  <c r="G196"/>
  <c r="W200"/>
  <c r="AT48" i="7"/>
  <c r="AG21" i="10"/>
  <c r="AH33" i="7"/>
  <c r="AT29"/>
  <c r="AB21"/>
  <c r="Y216" i="10"/>
  <c r="AQ43" i="7"/>
  <c r="AH21"/>
  <c r="K201" i="10"/>
  <c r="AM42"/>
  <c r="M172"/>
  <c r="T213"/>
  <c r="AB43"/>
  <c r="AX46" i="7"/>
  <c r="G178" i="10"/>
  <c r="I214"/>
  <c r="AT39" i="7"/>
  <c r="AK40" i="10"/>
  <c r="L167"/>
  <c r="AU30" i="7"/>
  <c r="AO47"/>
  <c r="AF21" i="10"/>
  <c r="AG20"/>
  <c r="R165"/>
  <c r="J159"/>
  <c r="M218"/>
  <c r="AF47"/>
  <c r="F217"/>
  <c r="O198"/>
  <c r="W174"/>
  <c r="AK44" i="7"/>
  <c r="D177" i="10"/>
  <c r="AK26"/>
  <c r="L159"/>
  <c r="W176"/>
  <c r="W198"/>
  <c r="N160"/>
  <c r="S177"/>
  <c r="D170"/>
  <c r="AR45"/>
  <c r="R217"/>
  <c r="AN47" i="7"/>
  <c r="B163" i="10"/>
  <c r="V180"/>
  <c r="AF26" i="7"/>
  <c r="R215" i="10"/>
  <c r="W168"/>
  <c r="U220"/>
  <c r="W202"/>
  <c r="X180"/>
  <c r="AE41"/>
  <c r="F199"/>
  <c r="AT21" i="7"/>
  <c r="O218" i="10"/>
  <c r="AR38"/>
  <c r="AP38"/>
  <c r="J168"/>
  <c r="T175"/>
  <c r="AI33" i="7"/>
  <c r="R184" i="10"/>
  <c r="AI30"/>
  <c r="AA41"/>
  <c r="U197"/>
  <c r="M163"/>
  <c r="C200"/>
  <c r="Y175"/>
  <c r="F180"/>
  <c r="L165"/>
  <c r="U183"/>
  <c r="R197"/>
  <c r="S185"/>
  <c r="AO24"/>
  <c r="AE33" i="7"/>
  <c r="AH38"/>
  <c r="AL40" i="10"/>
  <c r="AH20"/>
  <c r="K181"/>
  <c r="AD24" i="7"/>
  <c r="R213" i="10"/>
  <c r="AW30"/>
  <c r="AU39"/>
  <c r="R164"/>
  <c r="E181"/>
  <c r="AE24" i="7"/>
  <c r="AS34" i="10"/>
  <c r="AC39" i="7"/>
  <c r="X211" i="10"/>
  <c r="R202"/>
  <c r="D169"/>
  <c r="I181"/>
  <c r="AN42" i="7"/>
  <c r="AI27" i="10"/>
  <c r="AB25"/>
  <c r="F185"/>
  <c r="AX40"/>
  <c r="AT37"/>
  <c r="Y180"/>
  <c r="H198"/>
  <c r="AC32"/>
  <c r="V206"/>
  <c r="I170"/>
  <c r="P164"/>
  <c r="B221"/>
  <c r="N197"/>
  <c r="AJ46"/>
  <c r="D186"/>
  <c r="E210"/>
  <c r="F168"/>
  <c r="J173"/>
  <c r="AF35"/>
  <c r="AH48"/>
  <c r="J171"/>
  <c r="AA48"/>
  <c r="J206"/>
  <c r="E182"/>
  <c r="G220"/>
  <c r="D194"/>
  <c r="AV45"/>
  <c r="Y211"/>
  <c r="AM28"/>
  <c r="AL24" i="7"/>
  <c r="E207" i="10"/>
  <c r="AO38" i="7"/>
  <c r="AJ41" i="10"/>
  <c r="AW24" i="7"/>
  <c r="N165" i="10"/>
  <c r="AF31"/>
  <c r="AA35"/>
  <c r="W178"/>
  <c r="M203"/>
  <c r="AK25"/>
  <c r="D203"/>
  <c r="AF33" i="7"/>
  <c r="T195" i="10"/>
  <c r="X198"/>
  <c r="G186"/>
  <c r="S162"/>
  <c r="U217"/>
  <c r="E169"/>
  <c r="N173"/>
  <c r="W181"/>
  <c r="AL47" i="7"/>
  <c r="AG41" i="10"/>
  <c r="AX35"/>
  <c r="AU43" i="7"/>
  <c r="L209" i="10"/>
  <c r="V221"/>
  <c r="AO26" i="7"/>
  <c r="N167" i="10"/>
  <c r="J162"/>
  <c r="AN45" i="7"/>
  <c r="AE43"/>
  <c r="AG47" i="10"/>
  <c r="AT45" i="7"/>
  <c r="O167" i="10"/>
  <c r="AR30" i="7"/>
  <c r="Q166" i="10"/>
  <c r="I177"/>
  <c r="P171"/>
  <c r="O213"/>
  <c r="B200"/>
  <c r="AC40"/>
  <c r="AS38"/>
  <c r="L196"/>
  <c r="G166"/>
  <c r="AD43"/>
  <c r="AQ27" i="7"/>
  <c r="AE21" i="10"/>
  <c r="L164"/>
  <c r="AB47" i="7"/>
  <c r="M164" i="10"/>
  <c r="R201"/>
  <c r="J196"/>
  <c r="AG40" i="7"/>
  <c r="P162" i="10"/>
  <c r="F202"/>
  <c r="AI47"/>
  <c r="G217"/>
  <c r="Q197"/>
  <c r="D165"/>
  <c r="AS28" i="7"/>
  <c r="AJ34"/>
  <c r="AL38"/>
  <c r="O203" i="10"/>
  <c r="D217"/>
  <c r="N182"/>
  <c r="P180"/>
  <c r="K169"/>
  <c r="D184"/>
  <c r="V212"/>
  <c r="AK45" i="7"/>
  <c r="N210" i="10"/>
  <c r="R199"/>
  <c r="AV49" i="7"/>
  <c r="B169" i="10"/>
  <c r="AE38" i="7"/>
  <c r="P176" i="10"/>
  <c r="AK23"/>
  <c r="AL32"/>
  <c r="AL28" i="7"/>
  <c r="AI20" i="10"/>
  <c r="AU34" i="7"/>
  <c r="AQ33"/>
  <c r="Y221" i="10"/>
  <c r="Q216"/>
  <c r="C174"/>
  <c r="AG42" i="7"/>
  <c r="T186" i="10"/>
  <c r="AE30" i="7"/>
  <c r="AU41" i="10"/>
  <c r="C159"/>
  <c r="C169"/>
  <c r="V197"/>
  <c r="AD38" i="7"/>
  <c r="J181" i="10"/>
  <c r="S164"/>
  <c r="AX45"/>
  <c r="J178"/>
  <c r="AR37"/>
  <c r="AH22"/>
  <c r="AW41"/>
  <c r="I168"/>
  <c r="AD26"/>
  <c r="T184"/>
  <c r="AE22"/>
  <c r="AA42" i="7"/>
  <c r="G165" i="10"/>
  <c r="AN33"/>
  <c r="AC39"/>
  <c r="D166"/>
  <c r="G173"/>
  <c r="AR28"/>
  <c r="AW29"/>
  <c r="AO43" i="7"/>
  <c r="AE46" i="10"/>
  <c r="N166"/>
  <c r="F161"/>
  <c r="AR20"/>
  <c r="AG27"/>
  <c r="G176"/>
  <c r="AU41" i="7"/>
  <c r="D209" i="10"/>
  <c r="T199"/>
  <c r="AD20"/>
  <c r="V167"/>
  <c r="AG39"/>
  <c r="AF44" i="7"/>
  <c r="W196" i="10"/>
  <c r="B208"/>
  <c r="AM22"/>
  <c r="T176"/>
  <c r="F220"/>
  <c r="AE34"/>
  <c r="D179"/>
  <c r="O201"/>
  <c r="H211"/>
  <c r="H215"/>
  <c r="AT41"/>
  <c r="G182"/>
  <c r="AJ27" i="7"/>
  <c r="AX43"/>
  <c r="W182" i="10"/>
  <c r="AL35"/>
  <c r="S182"/>
  <c r="Q202"/>
  <c r="D173"/>
  <c r="AR47" i="7"/>
  <c r="D219" i="10"/>
  <c r="M213"/>
  <c r="O200"/>
  <c r="P202"/>
  <c r="AB49" i="7"/>
  <c r="AS48"/>
  <c r="N175" i="10"/>
  <c r="AA24" i="7"/>
  <c r="AX21" i="10"/>
  <c r="I164"/>
  <c r="H194"/>
  <c r="AI38"/>
  <c r="U184"/>
  <c r="AL42"/>
  <c r="AG37"/>
  <c r="Q219"/>
  <c r="Q194"/>
  <c r="T169"/>
  <c r="AC45"/>
  <c r="AV35"/>
  <c r="AQ32" i="7"/>
  <c r="Q186" i="10"/>
  <c r="G197"/>
  <c r="Y206"/>
  <c r="L169"/>
  <c r="AC21"/>
  <c r="V161"/>
  <c r="AH21"/>
  <c r="I186"/>
  <c r="B211"/>
  <c r="AT24"/>
  <c r="F212"/>
  <c r="W185"/>
  <c r="V195"/>
  <c r="AE26"/>
  <c r="AA26"/>
  <c r="AR24" i="7"/>
  <c r="G208" i="10"/>
  <c r="AJ46" i="7"/>
  <c r="N221" i="10"/>
  <c r="D182"/>
  <c r="I166"/>
  <c r="C210"/>
  <c r="Q217"/>
  <c r="AX43"/>
  <c r="AP32" i="7"/>
  <c r="J207" i="10"/>
  <c r="AT25" i="7"/>
  <c r="AQ32" i="10"/>
  <c r="AB26"/>
  <c r="AT24" i="7"/>
  <c r="U181" i="10"/>
  <c r="AQ33"/>
  <c r="K205"/>
  <c r="P199"/>
  <c r="D163"/>
  <c r="F206"/>
  <c r="Q168"/>
  <c r="AU21"/>
  <c r="AH25" i="7"/>
  <c r="X207" i="10"/>
  <c r="K203"/>
  <c r="AS22"/>
  <c r="AF24"/>
  <c r="AP49"/>
  <c r="AS29" i="7"/>
  <c r="AL31"/>
  <c r="G170" i="10"/>
  <c r="AG32" i="7"/>
  <c r="AC41" i="10"/>
  <c r="AE45"/>
  <c r="AI37"/>
  <c r="AQ21" i="7"/>
  <c r="AD22" i="10"/>
  <c r="D175"/>
  <c r="AJ49" i="7"/>
  <c r="N219" i="10"/>
  <c r="K168"/>
  <c r="W160"/>
  <c r="AV47" i="7"/>
  <c r="P169" i="10"/>
  <c r="T174"/>
  <c r="AU20"/>
  <c r="N212"/>
  <c r="M219"/>
  <c r="N199"/>
  <c r="P203"/>
  <c r="AO47"/>
  <c r="AW23"/>
  <c r="Q177"/>
  <c r="AK41" i="7"/>
  <c r="N218" i="10"/>
  <c r="L172"/>
  <c r="AX46"/>
  <c r="S171"/>
  <c r="R214"/>
  <c r="Y198"/>
  <c r="AI32" i="7"/>
  <c r="AR48"/>
  <c r="AP45"/>
  <c r="G215" i="10"/>
  <c r="AD39"/>
  <c r="AQ37"/>
  <c r="V181"/>
  <c r="Y163"/>
  <c r="I204"/>
  <c r="G205"/>
  <c r="AW43"/>
  <c r="AU33"/>
  <c r="AR33"/>
  <c r="AW45"/>
  <c r="AG24" i="7"/>
  <c r="C163" i="10"/>
  <c r="M201"/>
  <c r="AE44" i="7"/>
  <c r="C216" i="10"/>
  <c r="AP27"/>
  <c r="AX24"/>
  <c r="R163"/>
  <c r="AW27" i="7"/>
  <c r="B183" i="10"/>
  <c r="S161"/>
  <c r="T204"/>
  <c r="G168"/>
  <c r="X184"/>
  <c r="AH40"/>
  <c r="AN41"/>
  <c r="B175"/>
  <c r="S183"/>
  <c r="AP38" i="7"/>
  <c r="K197" i="10"/>
  <c r="X160"/>
  <c r="AT39"/>
  <c r="AM32" i="7"/>
  <c r="V164" i="10"/>
  <c r="I199"/>
  <c r="AX31" i="7"/>
  <c r="U180" i="10"/>
  <c r="AW32"/>
  <c r="AI44" i="7"/>
  <c r="AU35" i="10"/>
  <c r="L162"/>
  <c r="AM36"/>
  <c r="AM42" i="7"/>
  <c r="D200" i="10"/>
  <c r="O219"/>
  <c r="Q173"/>
  <c r="L215"/>
  <c r="I176"/>
  <c r="AM27"/>
  <c r="AO42"/>
  <c r="AK27"/>
  <c r="P172"/>
  <c r="AB27" i="7"/>
  <c r="AE48"/>
  <c r="AT44"/>
  <c r="AH28"/>
  <c r="AU38"/>
  <c r="AR33"/>
  <c r="AG22" i="10"/>
  <c r="AG28"/>
  <c r="AW22"/>
  <c r="H216"/>
  <c r="AO41" i="7"/>
  <c r="U215" i="10"/>
  <c r="AH30" i="7"/>
  <c r="B207" i="10"/>
  <c r="AQ41"/>
  <c r="AC37"/>
  <c r="C170"/>
  <c r="AU27" i="7"/>
  <c r="G202" i="10"/>
  <c r="X183"/>
  <c r="R195"/>
  <c r="W201"/>
  <c r="M185"/>
  <c r="AB45"/>
  <c r="J205"/>
  <c r="F218"/>
  <c r="AS31"/>
  <c r="E211"/>
  <c r="L170"/>
  <c r="AM33" i="7"/>
  <c r="R173" i="10"/>
  <c r="AR38" i="7"/>
  <c r="AB42"/>
  <c r="AB35"/>
  <c r="AG31"/>
  <c r="AQ28" i="10"/>
  <c r="I167"/>
  <c r="AN22" i="7"/>
  <c r="AA39" i="10"/>
  <c r="AB27"/>
  <c r="P160"/>
  <c r="AO40"/>
  <c r="Y197"/>
  <c r="AD33"/>
  <c r="K186"/>
  <c r="C177"/>
  <c r="H185"/>
  <c r="AU22"/>
  <c r="N179"/>
  <c r="AP35" i="7"/>
  <c r="S181" i="10"/>
  <c r="AN37" i="7"/>
  <c r="AF36" i="10"/>
  <c r="AL45" i="7"/>
  <c r="AE41"/>
  <c r="L205" i="10"/>
  <c r="M194"/>
  <c r="X176"/>
  <c r="T220"/>
  <c r="F216"/>
  <c r="AI34"/>
  <c r="I179"/>
  <c r="AI26" i="7"/>
  <c r="X167" i="10"/>
  <c r="AF21" i="7"/>
  <c r="AV48"/>
  <c r="AR39"/>
  <c r="AV32"/>
  <c r="AF37"/>
  <c r="AF49" i="10"/>
  <c r="AH42" i="7"/>
  <c r="V159" i="10"/>
  <c r="AM43"/>
  <c r="Q163"/>
  <c r="AO32"/>
  <c r="F214"/>
  <c r="AO35" i="7"/>
  <c r="AO33" i="10"/>
  <c r="D205"/>
  <c r="AK32"/>
  <c r="AU42"/>
  <c r="AG30"/>
  <c r="AQ41" i="7"/>
  <c r="AU45" i="10"/>
  <c r="W204"/>
  <c r="AL28"/>
  <c r="AL36"/>
  <c r="J217"/>
  <c r="G194"/>
  <c r="B186"/>
  <c r="AS45" i="7"/>
  <c r="AP28"/>
  <c r="C168" i="10"/>
  <c r="AC38"/>
  <c r="AQ35"/>
  <c r="AC35"/>
  <c r="AJ30" i="7"/>
  <c r="G174" i="10"/>
  <c r="Y207"/>
  <c r="F195"/>
  <c r="AC41" i="7"/>
  <c r="AC31" i="10"/>
  <c r="T167"/>
  <c r="X171"/>
  <c r="D161"/>
  <c r="B194"/>
  <c r="G195"/>
  <c r="AV26"/>
  <c r="AO38"/>
  <c r="AM35"/>
  <c r="AM26" i="7"/>
  <c r="AB34" i="10"/>
  <c r="AW44" i="7"/>
  <c r="AT42"/>
  <c r="AV37"/>
  <c r="H197" i="10"/>
  <c r="O184"/>
  <c r="AS30" i="7"/>
  <c r="AQ44" i="10"/>
  <c r="AH37"/>
  <c r="AW34"/>
  <c r="AN34" i="7"/>
  <c r="Y196" i="10"/>
  <c r="M195"/>
  <c r="S180"/>
  <c r="P195"/>
  <c r="J183"/>
  <c r="D202"/>
  <c r="AJ48"/>
  <c r="V217"/>
  <c r="S179"/>
  <c r="H205"/>
  <c r="AB22"/>
  <c r="AC47"/>
  <c r="F209"/>
  <c r="AB33"/>
  <c r="F201"/>
  <c r="AJ43" i="7"/>
  <c r="I195" i="10"/>
  <c r="I163"/>
  <c r="AI39"/>
  <c r="AI25"/>
  <c r="AK45"/>
  <c r="AT29"/>
  <c r="AF43"/>
  <c r="L219"/>
  <c r="AT20" i="7"/>
  <c r="AC23" i="10"/>
  <c r="AE28" i="7"/>
  <c r="D181" i="10"/>
  <c r="AO29"/>
  <c r="AE37"/>
  <c r="AN23"/>
  <c r="AB48"/>
  <c r="E161"/>
  <c r="J220"/>
  <c r="AI42"/>
  <c r="X204"/>
  <c r="AP37" i="7"/>
  <c r="AM48"/>
  <c r="B162" i="10"/>
  <c r="I198"/>
  <c r="AT38"/>
  <c r="AU34"/>
  <c r="S208"/>
  <c r="AU24"/>
  <c r="P170"/>
  <c r="AT32" i="7"/>
  <c r="AG23"/>
  <c r="AN38" i="10"/>
  <c r="AS27"/>
  <c r="AP47"/>
  <c r="AK46"/>
  <c r="F165"/>
  <c r="AU23"/>
  <c r="AB25" i="7"/>
  <c r="AI31"/>
  <c r="AU29" i="10"/>
  <c r="B184"/>
  <c r="V216"/>
  <c r="Q176"/>
  <c r="J194"/>
  <c r="AC34"/>
  <c r="T163"/>
  <c r="AM40"/>
  <c r="I206"/>
  <c r="AG35"/>
  <c r="K221"/>
  <c r="F169"/>
  <c r="AJ21" i="7"/>
  <c r="K209" i="10"/>
  <c r="E209"/>
  <c r="Y182"/>
  <c r="AS46" i="7"/>
  <c r="C178" i="10"/>
  <c r="Q200"/>
  <c r="AB46"/>
  <c r="E201"/>
  <c r="F181"/>
  <c r="AD45" i="7"/>
  <c r="C175" i="10"/>
  <c r="K211"/>
  <c r="F197"/>
  <c r="R186"/>
  <c r="AT44"/>
  <c r="S184"/>
  <c r="P183"/>
  <c r="U206"/>
  <c r="D167"/>
  <c r="M165"/>
  <c r="W167"/>
  <c r="D160"/>
  <c r="AW22" i="7"/>
  <c r="AV30" i="10"/>
  <c r="AW33" i="7"/>
  <c r="AG26" i="10"/>
  <c r="AS39"/>
  <c r="M221"/>
  <c r="P177"/>
  <c r="AX32"/>
  <c r="I200"/>
  <c r="AG33" i="7"/>
  <c r="U195" i="10"/>
  <c r="L180"/>
  <c r="AG43"/>
  <c r="D210"/>
  <c r="U221"/>
  <c r="P174"/>
  <c r="AF33"/>
  <c r="L206"/>
  <c r="AG47" i="7"/>
  <c r="AS24"/>
  <c r="AU47" i="10"/>
  <c r="S216"/>
  <c r="AS31" i="7"/>
  <c r="AN45" i="10"/>
  <c r="AP30"/>
  <c r="T214"/>
  <c r="O170"/>
  <c r="AO37" i="7"/>
  <c r="V172" i="10"/>
  <c r="AA34" i="7"/>
  <c r="AS47" i="10"/>
  <c r="AI44"/>
  <c r="X163"/>
  <c r="R172"/>
  <c r="M198"/>
  <c r="AD44"/>
  <c r="C179"/>
  <c r="AP29" i="7"/>
  <c r="AN40" i="10"/>
  <c r="W218"/>
  <c r="AK38" i="7"/>
  <c r="AM25" i="10"/>
  <c r="AU48" i="7"/>
  <c r="AL27" i="10"/>
  <c r="AC36" i="7"/>
  <c r="AQ45"/>
  <c r="AH37"/>
  <c r="AD49" i="10"/>
  <c r="R185"/>
  <c r="AR20" i="7"/>
  <c r="I203" i="10"/>
  <c r="AN46" i="7"/>
  <c r="W211" i="10"/>
  <c r="O206"/>
  <c r="AI40"/>
  <c r="N207"/>
  <c r="C186"/>
  <c r="S176"/>
  <c r="AA47"/>
  <c r="AM21"/>
  <c r="H161"/>
  <c r="AF30" i="7"/>
  <c r="AH24"/>
  <c r="AO27" i="10"/>
  <c r="G198"/>
  <c r="AT33"/>
  <c r="AV41" i="7"/>
  <c r="C201" i="10"/>
  <c r="Y215"/>
  <c r="AR43" i="7"/>
  <c r="O199" i="10"/>
  <c r="V215"/>
  <c r="AB23"/>
  <c r="AX44"/>
  <c r="AE26" i="7"/>
  <c r="AE31"/>
  <c r="AM37"/>
  <c r="AB41" i="10"/>
  <c r="K161"/>
  <c r="AX20" i="7"/>
  <c r="Y170" i="10"/>
  <c r="AU44" i="7"/>
  <c r="AH43"/>
  <c r="AL46" i="10"/>
  <c r="C212"/>
  <c r="S206"/>
  <c r="B178"/>
  <c r="AI26"/>
  <c r="L181"/>
  <c r="I210"/>
  <c r="AP43" i="7"/>
  <c r="AN47" i="10"/>
  <c r="H166"/>
  <c r="AH27" i="7"/>
  <c r="AX47" i="10"/>
  <c r="B160"/>
  <c r="I162"/>
  <c r="AR49"/>
  <c r="AG33"/>
  <c r="Y183"/>
  <c r="X166"/>
  <c r="AO28" i="7"/>
  <c r="K210" i="10"/>
  <c r="K170"/>
  <c r="AF47" i="7"/>
  <c r="AE25"/>
  <c r="AJ20"/>
  <c r="AL23"/>
  <c r="AC33"/>
  <c r="AX49" i="10"/>
  <c r="AD49" i="7"/>
  <c r="AE27" i="10"/>
  <c r="AX31"/>
  <c r="AD47"/>
  <c r="AE31"/>
  <c r="AE42"/>
  <c r="U186"/>
  <c r="M181"/>
  <c r="U164"/>
  <c r="V200"/>
  <c r="E220"/>
  <c r="L214"/>
  <c r="AD27"/>
  <c r="AR44" i="7"/>
  <c r="F173" i="10"/>
  <c r="AA28"/>
  <c r="N215"/>
  <c r="Q208"/>
  <c r="J213"/>
  <c r="B170"/>
  <c r="I185"/>
  <c r="AQ31" i="7"/>
  <c r="E221" i="10"/>
  <c r="AR34"/>
  <c r="F172"/>
  <c r="H180"/>
  <c r="L174"/>
  <c r="AT30" i="7"/>
  <c r="Y208" i="10"/>
  <c r="X221"/>
  <c r="AS33"/>
  <c r="AT36"/>
  <c r="O177"/>
  <c r="AJ25"/>
  <c r="U185"/>
  <c r="AB47"/>
  <c r="AI36" i="7"/>
  <c r="Q167" i="10"/>
  <c r="AX21" i="7"/>
  <c r="X165" i="10"/>
  <c r="AE32" i="7"/>
  <c r="AF32" i="10"/>
  <c r="S160"/>
  <c r="AR21"/>
  <c r="AU25"/>
  <c r="AU27"/>
  <c r="M159"/>
  <c r="R170"/>
  <c r="E179"/>
  <c r="T201"/>
  <c r="R196"/>
  <c r="AU40" i="7"/>
  <c r="AF27"/>
  <c r="AA45" i="10"/>
  <c r="AC25" i="7"/>
  <c r="I184" i="10"/>
  <c r="AU29" i="7"/>
  <c r="U200" i="10"/>
  <c r="AB20"/>
  <c r="AR29"/>
  <c r="AU47" i="7"/>
  <c r="AV26"/>
  <c r="AO42"/>
  <c r="V174" i="10"/>
  <c r="C185"/>
  <c r="B173"/>
  <c r="U163"/>
  <c r="C182"/>
  <c r="AF42" i="7"/>
  <c r="AJ38" i="10"/>
  <c r="H165"/>
  <c r="K183"/>
  <c r="AI40" i="7"/>
  <c r="AQ26"/>
  <c r="B172" i="10"/>
  <c r="AB46" i="7"/>
  <c r="AK26"/>
  <c r="Q179" i="10"/>
  <c r="AM34"/>
  <c r="E200"/>
  <c r="G213"/>
  <c r="B198"/>
  <c r="AS21"/>
  <c r="AJ23"/>
  <c r="AC23" i="7"/>
  <c r="J165" i="10"/>
  <c r="AD44" i="7"/>
  <c r="AG29" i="10"/>
  <c r="AO25"/>
  <c r="M176"/>
  <c r="AJ45" i="7"/>
  <c r="AM20" i="10"/>
  <c r="C196"/>
  <c r="AD48"/>
  <c r="AK49"/>
  <c r="M178"/>
  <c r="F171"/>
  <c r="B205"/>
  <c r="H178"/>
  <c r="U159"/>
  <c r="O166"/>
  <c r="V204"/>
  <c r="AR41"/>
  <c r="AQ45"/>
  <c r="AV36"/>
  <c r="S218"/>
  <c r="AN41" i="7"/>
  <c r="Y213" i="10"/>
  <c r="C209"/>
  <c r="AN48"/>
  <c r="AQ38"/>
  <c r="V185"/>
  <c r="D221"/>
  <c r="H159"/>
  <c r="Y181"/>
  <c r="AG23"/>
  <c r="AB49"/>
  <c r="P206"/>
  <c r="N174"/>
  <c r="T219"/>
  <c r="W173"/>
  <c r="AB36"/>
  <c r="D176"/>
  <c r="M206"/>
  <c r="AQ31"/>
  <c r="U219"/>
  <c r="V213"/>
  <c r="AM39"/>
  <c r="AM40" i="7"/>
  <c r="C164" i="10"/>
  <c r="V219"/>
  <c r="AS48"/>
  <c r="O180"/>
  <c r="M197"/>
  <c r="Q205"/>
  <c r="D220"/>
  <c r="AJ34"/>
  <c r="AK33"/>
  <c r="I173"/>
  <c r="T177"/>
  <c r="S174"/>
  <c r="N172"/>
  <c r="Q206"/>
  <c r="AG24"/>
  <c r="AQ30" i="7"/>
  <c r="AB40" i="10"/>
  <c r="AP40"/>
  <c r="F196"/>
  <c r="H170"/>
  <c r="J179"/>
  <c r="F178"/>
  <c r="AI46" i="7"/>
  <c r="M177" i="10"/>
  <c r="R209"/>
  <c r="H219"/>
  <c r="AV25"/>
  <c r="M171"/>
  <c r="AJ33"/>
  <c r="Y162"/>
  <c r="D185"/>
  <c r="AQ24"/>
  <c r="K177"/>
  <c r="W207"/>
  <c r="N184"/>
  <c r="AH40" i="7"/>
  <c r="AJ47"/>
  <c r="AI48"/>
  <c r="AK29" i="10"/>
  <c r="S207"/>
  <c r="AH28"/>
  <c r="AX32" i="7"/>
  <c r="P166" i="10"/>
  <c r="AI42" i="7"/>
  <c r="AG40" i="10"/>
  <c r="M205"/>
  <c r="AN35" i="7"/>
  <c r="AQ23" i="10"/>
  <c r="Q164"/>
  <c r="R178"/>
  <c r="I221"/>
  <c r="F160"/>
  <c r="R205"/>
  <c r="AC44" i="7"/>
  <c r="P163" i="10"/>
  <c r="AB29"/>
  <c r="AI25" i="7"/>
  <c r="U198" i="10"/>
  <c r="S210"/>
  <c r="G184"/>
  <c r="AO36"/>
  <c r="D212"/>
  <c r="AM44" i="7"/>
  <c r="AH31" i="10"/>
  <c r="C218"/>
  <c r="AD28"/>
  <c r="M179"/>
  <c r="R183"/>
  <c r="G204"/>
  <c r="AD21" i="7"/>
  <c r="F162" i="10"/>
  <c r="K184"/>
  <c r="AQ39" i="7"/>
  <c r="G209" i="10"/>
  <c r="O171"/>
  <c r="S197"/>
  <c r="AM27" i="7"/>
  <c r="O178" i="10"/>
  <c r="AN28" i="7"/>
  <c r="O169" i="10"/>
  <c r="Y201"/>
  <c r="AJ47"/>
  <c r="C204"/>
  <c r="AQ49"/>
  <c r="AW32" i="7"/>
  <c r="K206" i="10"/>
  <c r="AV38"/>
  <c r="AR42"/>
  <c r="AC48" i="7"/>
  <c r="AX48"/>
  <c r="AI46" i="10"/>
  <c r="AQ43"/>
  <c r="AX42" i="7"/>
  <c r="AO32"/>
  <c r="F179" i="10"/>
  <c r="AH39" i="7"/>
  <c r="AG27"/>
  <c r="AG20"/>
  <c r="AV22" i="10"/>
  <c r="AC49" i="7"/>
  <c r="AK28" i="10"/>
  <c r="W206"/>
  <c r="J177"/>
  <c r="P204"/>
  <c r="AA26" i="7"/>
  <c r="AT37"/>
  <c r="R174" i="10"/>
  <c r="AC43"/>
  <c r="Q169"/>
  <c r="X178"/>
  <c r="K208"/>
  <c r="I212"/>
  <c r="AJ42" i="7"/>
  <c r="AF39" i="10"/>
  <c r="R162"/>
  <c r="AP35"/>
  <c r="P205"/>
  <c r="AM32"/>
  <c r="AP39" i="7"/>
  <c r="AO22" i="10"/>
  <c r="K165"/>
  <c r="R203"/>
  <c r="H213"/>
  <c r="AL36" i="7"/>
  <c r="J170" i="10"/>
  <c r="AX28" i="7"/>
  <c r="I178" i="10"/>
  <c r="AP44"/>
  <c r="AA25" i="7"/>
  <c r="AA41"/>
  <c r="AP42" i="10"/>
  <c r="Y219"/>
  <c r="W195"/>
  <c r="AE33"/>
  <c r="AD28" i="7"/>
  <c r="U202" i="10"/>
  <c r="AO41"/>
  <c r="I165"/>
  <c r="Q182"/>
  <c r="AW28" i="7"/>
  <c r="AV38"/>
  <c r="D201" i="10"/>
  <c r="E206"/>
  <c r="Y164"/>
  <c r="AS36" i="7"/>
  <c r="Y210" i="10"/>
  <c r="AJ29"/>
  <c r="Y185"/>
  <c r="R207"/>
  <c r="C220"/>
  <c r="E186"/>
  <c r="AP37"/>
  <c r="H207"/>
  <c r="E218"/>
  <c r="AU32" i="7"/>
  <c r="AV42" i="10"/>
  <c r="R219"/>
  <c r="Q210"/>
  <c r="AU43"/>
  <c r="B202"/>
  <c r="AJ36"/>
  <c r="AX26"/>
  <c r="AS37"/>
  <c r="F200"/>
  <c r="E166"/>
  <c r="AU45" i="7"/>
  <c r="F219" i="10"/>
  <c r="AU44"/>
  <c r="U208"/>
  <c r="AG25" i="7"/>
  <c r="AH26" i="10"/>
  <c r="AG34" i="7"/>
  <c r="F163" i="10"/>
  <c r="B217"/>
  <c r="AE47"/>
  <c r="K164"/>
  <c r="AE45" i="7"/>
  <c r="AL44"/>
  <c r="K214" i="10"/>
  <c r="X220"/>
  <c r="AD42"/>
  <c r="O185"/>
  <c r="AX30"/>
  <c r="Q160"/>
  <c r="R200"/>
  <c r="T205"/>
  <c r="AI21"/>
  <c r="B176"/>
  <c r="AU38"/>
  <c r="R221"/>
  <c r="W216"/>
  <c r="F203"/>
  <c r="X164"/>
  <c r="S201"/>
  <c r="AK42" i="7"/>
  <c r="C173" i="10"/>
  <c r="AJ39"/>
  <c r="L166"/>
  <c r="R181"/>
  <c r="E205"/>
  <c r="AJ22" i="7"/>
  <c r="K159" i="10"/>
  <c r="Q209"/>
  <c r="C180"/>
  <c r="AG46" i="7"/>
  <c r="C194" i="10"/>
  <c r="AM43" i="7"/>
  <c r="B164" i="10"/>
  <c r="U201"/>
  <c r="AH22" i="7"/>
  <c r="P208" i="10"/>
  <c r="W221"/>
  <c r="AP45"/>
  <c r="AB22" i="7"/>
  <c r="AF43"/>
  <c r="AK36" i="10"/>
  <c r="AH24"/>
  <c r="X181"/>
  <c r="N201"/>
  <c r="V199"/>
  <c r="T218"/>
  <c r="E203"/>
  <c r="E165"/>
  <c r="AH44" i="7"/>
  <c r="K194" i="10"/>
  <c r="H218"/>
  <c r="AA20"/>
  <c r="AS38" i="7"/>
  <c r="AL38" i="10"/>
  <c r="AC32" i="7"/>
  <c r="AV34" i="10"/>
  <c r="AO45"/>
  <c r="O159"/>
  <c r="AP46" i="7"/>
  <c r="T210" i="10"/>
  <c r="B212"/>
  <c r="J161"/>
  <c r="D183"/>
  <c r="AX30" i="7"/>
  <c r="AS37"/>
  <c r="J208" i="10"/>
  <c r="I215"/>
  <c r="U194"/>
  <c r="G163"/>
  <c r="AQ48"/>
  <c r="T217"/>
  <c r="AS36"/>
  <c r="AQ30"/>
  <c r="AJ32"/>
  <c r="D164"/>
  <c r="T198"/>
  <c r="N171"/>
  <c r="AD40"/>
  <c r="P167"/>
  <c r="AC21" i="7"/>
  <c r="AD40"/>
  <c r="AA23" i="10"/>
  <c r="Y218"/>
  <c r="AC38" i="7"/>
  <c r="L195" i="10"/>
  <c r="U207"/>
  <c r="AP40" i="7"/>
  <c r="AC27"/>
  <c r="AA45"/>
  <c r="X202" i="10"/>
  <c r="N202"/>
  <c r="B182"/>
  <c r="Q218"/>
  <c r="C160"/>
  <c r="E163"/>
  <c r="AQ27"/>
  <c r="AJ21"/>
  <c r="AG32"/>
  <c r="F205"/>
  <c r="Q178"/>
  <c r="AS42" i="7"/>
  <c r="S159" i="10"/>
  <c r="X177"/>
  <c r="AC24"/>
  <c r="AX41"/>
  <c r="AX34"/>
  <c r="AB44" i="7"/>
  <c r="K175" i="10"/>
  <c r="C183"/>
  <c r="AW46"/>
  <c r="N214"/>
  <c r="U214"/>
  <c r="G216"/>
  <c r="AP43"/>
  <c r="AG36"/>
  <c r="AM30"/>
  <c r="K215"/>
  <c r="Y199"/>
  <c r="AJ37" i="7"/>
  <c r="E173" i="10"/>
  <c r="J218"/>
  <c r="AX41" i="7"/>
  <c r="AL29"/>
  <c r="M207" i="10"/>
  <c r="V196"/>
  <c r="AL40" i="7"/>
  <c r="AQ22" i="10"/>
  <c r="AL29"/>
  <c r="AV44"/>
  <c r="J200"/>
  <c r="AV33" i="7"/>
  <c r="O160" i="10"/>
  <c r="AH43"/>
  <c r="C199"/>
  <c r="AA23" i="7"/>
  <c r="AO36"/>
  <c r="R168" i="10"/>
  <c r="O208"/>
  <c r="K182"/>
  <c r="X213"/>
  <c r="M170"/>
  <c r="O221"/>
  <c r="AO24" i="7"/>
  <c r="F164" i="10"/>
  <c r="AG34"/>
  <c r="G167"/>
  <c r="AJ30"/>
  <c r="N181"/>
  <c r="AT41" i="7"/>
  <c r="S194" i="10"/>
  <c r="U169"/>
  <c r="AE38"/>
  <c r="X199"/>
  <c r="AC46" i="7"/>
  <c r="Y200" i="10"/>
  <c r="K212"/>
  <c r="D162"/>
  <c r="X206"/>
  <c r="S167"/>
  <c r="D206"/>
  <c r="AK24"/>
  <c r="AK39" i="7"/>
  <c r="AJ35"/>
  <c r="Y174" i="10"/>
  <c r="AU40"/>
  <c r="AR23"/>
  <c r="Y205"/>
  <c r="S169"/>
  <c r="Y173"/>
  <c r="N217"/>
  <c r="Q220"/>
  <c r="O175"/>
  <c r="AL44"/>
  <c r="AX20"/>
  <c r="AT31" i="7"/>
  <c r="W166" i="10"/>
  <c r="AX23" i="7"/>
  <c r="E172" i="10"/>
  <c r="H173"/>
  <c r="I160"/>
  <c r="AO26"/>
  <c r="V209"/>
  <c r="AM44"/>
  <c r="AB41" i="7"/>
  <c r="AV21"/>
  <c r="E178" i="10"/>
  <c r="X173"/>
  <c r="K185"/>
  <c r="O174"/>
  <c r="I161"/>
  <c r="AE40" i="7"/>
  <c r="AI35"/>
  <c r="AN32" i="10"/>
  <c r="AC42"/>
  <c r="G200"/>
  <c r="AX29" i="7"/>
  <c r="AJ26" i="10"/>
  <c r="C167"/>
  <c r="AX38"/>
  <c r="AC30" i="7"/>
  <c r="AC49" i="10"/>
  <c r="AQ44" i="7"/>
  <c r="Y212" i="10"/>
  <c r="N162"/>
  <c r="T197"/>
  <c r="I217"/>
  <c r="AN32" i="7"/>
  <c r="O172" i="10"/>
  <c r="O163"/>
  <c r="H169"/>
  <c r="H196"/>
  <c r="AI30" i="7"/>
  <c r="U172" i="10"/>
  <c r="F221"/>
  <c r="AT46" i="7"/>
  <c r="G161" i="10"/>
  <c r="Y202"/>
  <c r="AA25"/>
  <c r="I218"/>
  <c r="AR26" i="7"/>
  <c r="T209" i="10"/>
  <c r="M200"/>
  <c r="AD42" i="7"/>
  <c r="M208" i="10"/>
  <c r="AS49"/>
  <c r="AA24"/>
  <c r="AX37"/>
  <c r="AQ26"/>
  <c r="AN43"/>
  <c r="AQ47"/>
  <c r="AT43"/>
  <c r="AJ38" i="7"/>
  <c r="O204" i="10"/>
  <c r="AL33"/>
  <c r="O205"/>
  <c r="AM20" i="7"/>
  <c r="J211" i="10"/>
  <c r="J164"/>
  <c r="AU30"/>
  <c r="I209"/>
  <c r="P213"/>
  <c r="AF42"/>
  <c r="I180"/>
  <c r="Q221"/>
  <c r="AO46"/>
  <c r="X210"/>
  <c r="B177"/>
  <c r="P175"/>
  <c r="AC45" i="7"/>
  <c r="T168" i="10"/>
  <c r="AO44" i="7"/>
  <c r="AT38"/>
  <c r="E199" i="10"/>
  <c r="H195"/>
  <c r="AN34"/>
  <c r="G185"/>
  <c r="F211"/>
  <c r="AA46"/>
  <c r="D199"/>
  <c r="C184"/>
  <c r="K162"/>
  <c r="D195"/>
  <c r="AW25"/>
  <c r="B204"/>
  <c r="N183"/>
  <c r="Q203"/>
  <c r="H167"/>
  <c r="P214"/>
  <c r="AE39"/>
  <c r="AT47" i="7"/>
  <c r="AM23" i="10"/>
  <c r="P217"/>
  <c r="X203"/>
  <c r="C213"/>
  <c r="V171"/>
  <c r="AH36"/>
  <c r="AI48"/>
  <c r="I194"/>
  <c r="M168"/>
  <c r="Y165"/>
  <c r="W214"/>
  <c r="M217"/>
  <c r="Y204"/>
  <c r="AS23"/>
  <c r="AH34"/>
  <c r="K180"/>
  <c r="AD21"/>
  <c r="N163"/>
  <c r="G169"/>
  <c r="AW35" i="7"/>
  <c r="AR30" i="10"/>
  <c r="H163"/>
  <c r="C211"/>
  <c r="S202"/>
  <c r="W220"/>
  <c r="U211"/>
  <c r="AA38"/>
  <c r="D213"/>
  <c r="AG36" i="7"/>
  <c r="AO25"/>
  <c r="H201" i="10"/>
  <c r="H214"/>
  <c r="Q172"/>
  <c r="N208"/>
  <c r="AT22"/>
  <c r="W215"/>
  <c r="AE42" i="7"/>
  <c r="AR27" i="10"/>
  <c r="M175"/>
  <c r="B218"/>
  <c r="I171"/>
  <c r="W205"/>
  <c r="B210"/>
  <c r="AK42"/>
  <c r="AE40"/>
  <c r="I211"/>
  <c r="R210"/>
  <c r="AT40"/>
  <c r="W197"/>
  <c r="AR37" i="7"/>
  <c r="E204" i="10"/>
  <c r="O183"/>
  <c r="Y160"/>
  <c r="AU39" i="7"/>
  <c r="L221" i="10"/>
  <c r="AB45" i="7"/>
  <c r="AW23"/>
  <c r="M214" i="10"/>
  <c r="AD39" i="7"/>
  <c r="AU35"/>
  <c r="C195" i="10"/>
  <c r="U204"/>
  <c r="AR36"/>
  <c r="Q171"/>
  <c r="K198"/>
  <c r="AO21"/>
  <c r="V183"/>
  <c r="AJ45"/>
  <c r="J172"/>
  <c r="AO23" i="7"/>
  <c r="AT34" i="10"/>
  <c r="AR45" i="7"/>
  <c r="AD46" i="10"/>
  <c r="T185"/>
  <c r="AW47"/>
  <c r="AF20" i="7"/>
  <c r="F198" i="10"/>
  <c r="M220"/>
  <c r="W161"/>
  <c r="AH25"/>
  <c r="AP25"/>
  <c r="AH41"/>
  <c r="C176"/>
  <c r="AO34"/>
  <c r="T211"/>
  <c r="AM47" i="7"/>
  <c r="AB24" i="10"/>
  <c r="AF41"/>
  <c r="AH38"/>
  <c r="AI45"/>
  <c r="G214"/>
  <c r="AC44"/>
  <c r="X195"/>
  <c r="AW25" i="7"/>
  <c r="X208" i="10"/>
  <c r="P185"/>
  <c r="G175"/>
  <c r="AI23"/>
  <c r="AJ31" i="7"/>
  <c r="G221" i="10"/>
  <c r="K218"/>
  <c r="AT28"/>
  <c r="W164"/>
  <c r="B196"/>
  <c r="I216"/>
  <c r="AX42"/>
  <c r="G171"/>
  <c r="AB44"/>
  <c r="AA33" i="7"/>
  <c r="M174" i="10"/>
  <c r="R212"/>
  <c r="AP28"/>
  <c r="W175"/>
  <c r="U173"/>
  <c r="AC33"/>
  <c r="N220"/>
  <c r="S186"/>
  <c r="W209"/>
  <c r="R211"/>
  <c r="P179"/>
  <c r="Q174"/>
  <c r="Q215"/>
  <c r="P215"/>
  <c r="AP39"/>
  <c r="X162"/>
  <c r="AS25" i="7"/>
  <c r="O209" i="10"/>
  <c r="L208"/>
  <c r="U216"/>
  <c r="AF44"/>
  <c r="N168"/>
  <c r="K178"/>
  <c r="AH32" i="7"/>
  <c r="I201" i="10"/>
  <c r="AK46" i="7"/>
  <c r="E167" i="10"/>
  <c r="AD29"/>
  <c r="AP25" i="7"/>
  <c r="O182" i="10"/>
  <c r="W194"/>
  <c r="AC46"/>
  <c r="M199"/>
  <c r="C214"/>
  <c r="O202"/>
  <c r="AH33"/>
  <c r="Q199"/>
  <c r="AE21" i="7"/>
  <c r="X179" i="10"/>
  <c r="B209"/>
  <c r="K195"/>
  <c r="B185"/>
  <c r="S211"/>
  <c r="AS39" i="7"/>
  <c r="E185" i="10"/>
  <c r="AV28"/>
  <c r="AA21"/>
  <c r="I174"/>
  <c r="Y194"/>
  <c r="H204"/>
  <c r="G218"/>
  <c r="N161"/>
  <c r="AO31" i="7"/>
  <c r="AW37"/>
  <c r="AX24"/>
  <c r="B174" i="10"/>
  <c r="AV44" i="7"/>
  <c r="AQ39" i="10"/>
  <c r="G212"/>
  <c r="U162"/>
  <c r="S199"/>
  <c r="AT31"/>
  <c r="AG45" i="7"/>
  <c r="AV39" i="10"/>
  <c r="M183"/>
  <c r="E202"/>
  <c r="V165"/>
  <c r="D214"/>
  <c r="AI36"/>
  <c r="Q161"/>
  <c r="N194"/>
  <c r="Q201"/>
  <c r="AV37"/>
  <c r="J185"/>
  <c r="L182"/>
  <c r="G180"/>
  <c r="AW31" i="7"/>
  <c r="J186" i="10"/>
  <c r="D174"/>
  <c r="AM46"/>
  <c r="AE23"/>
  <c r="O207"/>
  <c r="W199"/>
  <c r="E214"/>
  <c r="C219"/>
  <c r="C208"/>
  <c r="L175"/>
  <c r="H186"/>
  <c r="R171"/>
  <c r="AF26"/>
  <c r="AL45"/>
  <c r="Y214"/>
  <c r="AN42"/>
  <c r="W180"/>
  <c r="AK34"/>
  <c r="K216"/>
  <c r="AF25"/>
  <c r="W212"/>
  <c r="R218"/>
  <c r="B206"/>
  <c r="AW26"/>
  <c r="I202"/>
  <c r="V162"/>
  <c r="AE44"/>
  <c r="AB35"/>
  <c r="U170"/>
  <c r="V176"/>
  <c r="AO46" i="7"/>
  <c r="C207" i="10"/>
  <c r="S170"/>
  <c r="H183"/>
  <c r="AH42"/>
  <c r="C172"/>
  <c r="W217"/>
  <c r="R220"/>
  <c r="S209"/>
  <c r="AK48"/>
  <c r="H220"/>
  <c r="AJ49"/>
  <c r="N198"/>
  <c r="N203"/>
  <c r="F208"/>
  <c r="AS44" i="7"/>
  <c r="AR44" i="10"/>
  <c r="AD45"/>
  <c r="AO43"/>
  <c r="B214"/>
  <c r="L173"/>
  <c r="AW24"/>
  <c r="AA29"/>
  <c r="W177"/>
  <c r="AC43" i="7"/>
  <c r="AG46" i="10"/>
  <c r="M173"/>
  <c r="O162"/>
  <c r="U218"/>
  <c r="K199"/>
  <c r="S200"/>
  <c r="AN26" i="7"/>
  <c r="AI29" i="10"/>
  <c r="AP46"/>
  <c r="AC40" i="7"/>
  <c r="AR32" i="10"/>
  <c r="Q159"/>
  <c r="AW20" i="7"/>
  <c r="G172" i="10"/>
  <c r="L201"/>
  <c r="S213"/>
  <c r="AG25"/>
  <c r="AA22"/>
  <c r="AK43" i="7"/>
  <c r="AH39" i="10"/>
  <c r="AV45" i="7"/>
  <c r="AU28"/>
  <c r="U210" i="10"/>
  <c r="F175"/>
  <c r="U179"/>
  <c r="AB38"/>
  <c r="K179"/>
  <c r="K176"/>
  <c r="V214"/>
  <c r="AK38"/>
  <c r="AC29"/>
  <c r="P182"/>
  <c r="AF45" i="7"/>
  <c r="P207" i="10"/>
  <c r="T208"/>
  <c r="U212"/>
  <c r="S217"/>
  <c r="AR26"/>
  <c r="AI41"/>
  <c r="AA46" i="7"/>
  <c r="N196" i="10"/>
  <c r="X168"/>
  <c r="AR43"/>
  <c r="E177"/>
  <c r="I182"/>
  <c r="C181"/>
  <c r="AD27" i="7"/>
  <c r="K196" i="10"/>
  <c r="AP29"/>
  <c r="B181"/>
  <c r="AA31" i="7"/>
  <c r="X216" i="10"/>
  <c r="U160"/>
  <c r="H209"/>
  <c r="O161"/>
  <c r="U167"/>
  <c r="X194"/>
  <c r="AF29"/>
  <c r="AE47" i="7"/>
  <c r="D216" i="10"/>
  <c r="W171"/>
  <c r="V201"/>
  <c r="AM45"/>
  <c r="V182"/>
  <c r="AF29" i="7"/>
  <c r="G203" i="10"/>
  <c r="P209"/>
  <c r="X186"/>
  <c r="T162"/>
  <c r="S168"/>
  <c r="H172"/>
  <c r="N177"/>
  <c r="AQ37" i="7"/>
  <c r="Y172" i="10"/>
  <c r="AE25"/>
  <c r="D204"/>
  <c r="AS26" i="7"/>
  <c r="T181" i="10"/>
  <c r="B197"/>
  <c r="AP23"/>
  <c r="AI47" i="7"/>
  <c r="Q162" i="10"/>
  <c r="M169"/>
  <c r="AG44"/>
  <c r="O181"/>
  <c r="AB38" i="7"/>
  <c r="Y166" i="10"/>
  <c r="E195"/>
  <c r="AW43" i="7"/>
  <c r="D159" i="10"/>
  <c r="AX36"/>
  <c r="E162"/>
  <c r="AM29" i="7"/>
  <c r="AB24"/>
  <c r="O215" i="10"/>
  <c r="E198"/>
  <c r="AI43"/>
  <c r="M211"/>
  <c r="AL26"/>
  <c r="S205"/>
  <c r="Q207"/>
  <c r="AH47"/>
  <c r="G177"/>
  <c r="G219"/>
  <c r="AN25"/>
  <c r="U178"/>
  <c r="P194"/>
  <c r="AL46" i="7"/>
  <c r="AL24" i="10"/>
  <c r="P220"/>
  <c r="E174"/>
  <c r="AX39"/>
  <c r="AN29" i="7"/>
  <c r="P198" i="10"/>
  <c r="AF37"/>
  <c r="AI33"/>
  <c r="B215"/>
  <c r="AP32"/>
  <c r="AS30"/>
  <c r="Q196"/>
  <c r="AX29"/>
  <c r="U166"/>
  <c r="AA40"/>
  <c r="AI35"/>
  <c r="N195"/>
  <c r="AB34" i="7"/>
  <c r="AD30" i="10"/>
  <c r="AW20"/>
  <c r="U209"/>
  <c r="F184"/>
  <c r="L161"/>
  <c r="E212"/>
  <c r="J219"/>
  <c r="U196"/>
  <c r="AT42"/>
  <c r="R180"/>
  <c r="Q183"/>
  <c r="X212"/>
  <c r="AW38" i="7"/>
  <c r="AH29" i="10"/>
  <c r="J176"/>
  <c r="T212"/>
  <c r="J214"/>
  <c r="S203"/>
  <c r="C202"/>
  <c r="AQ47" i="7"/>
  <c r="N206" i="10"/>
  <c r="AA33"/>
  <c r="F159"/>
  <c r="AS44"/>
  <c r="AV22" i="7"/>
  <c r="K172" i="10"/>
  <c r="C215"/>
  <c r="AV46" i="7"/>
  <c r="W170" i="10"/>
  <c r="L218"/>
  <c r="B199"/>
  <c r="V198"/>
  <c r="I205"/>
  <c r="X174"/>
  <c r="AV34" i="7"/>
  <c r="E171" i="10"/>
  <c r="AQ40" i="7"/>
  <c r="M160" i="10"/>
  <c r="S173"/>
  <c r="P197"/>
  <c r="AB32"/>
  <c r="H184"/>
  <c r="AU31" i="7"/>
  <c r="AN43"/>
  <c r="AL41"/>
  <c r="AD47"/>
  <c r="B168" i="10"/>
  <c r="V173"/>
  <c r="Q180"/>
  <c r="T196"/>
  <c r="AT45"/>
  <c r="O173"/>
  <c r="AL39" i="7"/>
  <c r="Q165" i="10"/>
  <c r="AG28" i="7"/>
  <c r="C205" i="10"/>
  <c r="H199"/>
  <c r="L160"/>
  <c r="R182"/>
  <c r="AV41"/>
  <c r="U174"/>
  <c r="AM45" i="7"/>
  <c r="W186" i="10"/>
  <c r="C203"/>
  <c r="AF30"/>
  <c r="AU32"/>
  <c r="AK30" i="7"/>
  <c r="I197" i="10"/>
  <c r="R159"/>
  <c r="AK37"/>
  <c r="B219"/>
  <c r="AH30"/>
  <c r="X218"/>
  <c r="F182"/>
  <c r="T161"/>
  <c r="AS35"/>
  <c r="AE35"/>
  <c r="AB37"/>
  <c r="L202"/>
  <c r="E160"/>
  <c r="AK22"/>
  <c r="T180"/>
  <c r="AV23"/>
  <c r="E216"/>
  <c r="P219"/>
  <c r="AS32"/>
  <c r="T202"/>
  <c r="T216"/>
  <c r="N216"/>
  <c r="P200"/>
  <c r="AA47" i="7"/>
  <c r="AL43" i="10"/>
  <c r="AN33" i="7"/>
  <c r="L200" i="10"/>
  <c r="D180"/>
  <c r="L194"/>
  <c r="W183"/>
  <c r="AB20" i="7"/>
  <c r="S166" i="10"/>
  <c r="X219"/>
  <c r="G162"/>
  <c r="L216"/>
  <c r="H217"/>
  <c r="AR24"/>
  <c r="AP24"/>
  <c r="AX25"/>
  <c r="X196"/>
  <c r="AJ20"/>
  <c r="AF45"/>
  <c r="AI22"/>
  <c r="H208"/>
  <c r="AF28"/>
  <c r="AT43" i="7"/>
  <c r="O214" i="10"/>
  <c r="Y195"/>
  <c r="Q212"/>
  <c r="AD34"/>
  <c r="F194"/>
  <c r="V177"/>
  <c r="X182"/>
  <c r="E184"/>
  <c r="Q185"/>
  <c r="T178"/>
  <c r="AT27" i="7"/>
  <c r="AV40" i="10"/>
  <c r="AJ24"/>
  <c r="V205"/>
  <c r="V170"/>
  <c r="AN23" i="7"/>
  <c r="P196" i="10"/>
  <c r="AB30"/>
  <c r="K202"/>
  <c r="AA30"/>
  <c r="AV47"/>
  <c r="U199"/>
  <c r="AD26" i="7"/>
  <c r="H203" i="10"/>
  <c r="L204"/>
  <c r="AO27" i="7"/>
  <c r="L213" i="10"/>
  <c r="AL39"/>
  <c r="AS35" i="7"/>
  <c r="O164" i="10"/>
  <c r="B161"/>
  <c r="AU46"/>
  <c r="E170"/>
  <c r="AD41"/>
  <c r="F204"/>
  <c r="AP33"/>
  <c r="F213"/>
  <c r="AA43"/>
  <c r="D172"/>
  <c r="AV42" i="7"/>
  <c r="M161" i="10"/>
  <c r="AS41" i="7"/>
  <c r="AJ43" i="10"/>
  <c r="O220"/>
  <c r="AK31"/>
  <c r="AW21"/>
  <c r="H179"/>
  <c r="Q214"/>
  <c r="AK20"/>
  <c r="AP34"/>
  <c r="AH34" i="7"/>
  <c r="M186" i="10"/>
  <c r="J203"/>
  <c r="S212"/>
  <c r="O176"/>
  <c r="AO31"/>
  <c r="T159"/>
  <c r="AJ39" i="7"/>
  <c r="AJ27" i="10"/>
  <c r="K200"/>
  <c r="AT40" i="7"/>
  <c r="F186" i="10"/>
  <c r="N176"/>
  <c r="K220"/>
  <c r="AP31" i="7"/>
  <c r="AJ35" i="10"/>
  <c r="AL49" i="7"/>
  <c r="J201" i="10"/>
  <c r="AH27"/>
  <c r="AO30"/>
  <c r="O186"/>
  <c r="AN37"/>
  <c r="AJ44"/>
  <c r="T179"/>
  <c r="R204"/>
  <c r="F207"/>
  <c r="M196"/>
  <c r="AX39" i="7"/>
  <c r="AO28" i="10"/>
  <c r="AI39" i="7"/>
  <c r="AU31" i="10"/>
  <c r="J199"/>
  <c r="AP26"/>
  <c r="U171"/>
  <c r="AM31"/>
  <c r="B166"/>
  <c r="AL34" i="7"/>
  <c r="AC30" i="10"/>
  <c r="AP23" i="7"/>
  <c r="N159" i="10"/>
  <c r="J202"/>
  <c r="K167"/>
  <c r="T171"/>
  <c r="AK30"/>
  <c r="AR25"/>
  <c r="O168"/>
  <c r="W213"/>
  <c r="T182"/>
  <c r="N211"/>
  <c r="I183"/>
  <c r="M202"/>
  <c r="AW47" i="7"/>
  <c r="AG37"/>
  <c r="J215" i="10"/>
  <c r="B165"/>
  <c r="AX25" i="7"/>
  <c r="S220" i="10"/>
  <c r="AO45" i="7"/>
  <c r="H200" i="10"/>
  <c r="X200"/>
  <c r="I207"/>
  <c r="AI31"/>
  <c r="O216"/>
  <c r="K174"/>
  <c r="H212"/>
  <c r="Y220"/>
  <c r="AW39" i="7"/>
  <c r="R206" i="10"/>
  <c r="AB31"/>
  <c r="AI41" i="7"/>
  <c r="D197" i="10"/>
  <c r="N200"/>
  <c r="AO37"/>
  <c r="AW44"/>
  <c r="M167"/>
  <c r="S214"/>
  <c r="C197"/>
  <c r="AA32"/>
  <c r="AH44"/>
  <c r="V218"/>
  <c r="O212"/>
  <c r="X197"/>
  <c r="E208"/>
  <c r="L212"/>
  <c r="P221"/>
  <c r="AE35" i="7"/>
  <c r="W169" i="10"/>
  <c r="G159"/>
  <c r="Y177"/>
  <c r="G160"/>
  <c r="AE30"/>
  <c r="AQ29"/>
  <c r="U177"/>
  <c r="AP41"/>
  <c r="AU20" i="7"/>
  <c r="V207" i="10"/>
  <c r="E197"/>
  <c r="AK24" i="7"/>
  <c r="D215" i="10"/>
  <c r="V202"/>
  <c r="J180"/>
  <c r="AJ23" i="7"/>
  <c r="H174" i="10"/>
  <c r="B203"/>
  <c r="L168"/>
  <c r="AV23" i="7"/>
  <c r="I220" i="10"/>
  <c r="AQ20"/>
  <c r="E213"/>
  <c r="W172"/>
  <c r="P216"/>
  <c r="R198"/>
  <c r="H176"/>
  <c r="AR42" i="7"/>
  <c r="H182" i="10"/>
  <c r="AX44" i="7"/>
  <c r="E194" i="10"/>
  <c r="V184"/>
  <c r="R216"/>
  <c r="X214"/>
  <c r="J174"/>
  <c r="AF24" i="7"/>
  <c r="AI21"/>
  <c r="T207" i="10"/>
  <c r="F170"/>
  <c r="J175"/>
  <c r="M204"/>
  <c r="E168"/>
  <c r="AN22"/>
  <c r="J184"/>
  <c r="AE29" i="7"/>
  <c r="L185" i="10"/>
  <c r="AP31"/>
  <c r="Q184"/>
  <c r="Y179"/>
  <c r="D207"/>
  <c r="AL21" i="7"/>
  <c r="D196" i="10"/>
  <c r="AO20"/>
  <c r="AF48"/>
  <c r="T200"/>
  <c r="M184"/>
  <c r="Y171"/>
  <c r="AN44"/>
  <c r="R179"/>
  <c r="J198"/>
  <c r="E215"/>
  <c r="AN20" i="7"/>
  <c r="V211" i="10"/>
  <c r="AG44" i="7"/>
  <c r="N178" i="10"/>
  <c r="N209"/>
  <c r="AD36"/>
  <c r="AL25" i="7"/>
  <c r="C217" i="10"/>
  <c r="S196"/>
  <c r="AB39"/>
  <c r="D208"/>
  <c r="AR46"/>
  <c r="AT26" i="7"/>
  <c r="X217" i="10"/>
  <c r="Y159"/>
  <c r="K207"/>
  <c r="AT47"/>
  <c r="N186"/>
  <c r="O195"/>
  <c r="N164"/>
  <c r="L207"/>
  <c r="AP47" i="7"/>
  <c r="Y176" i="10"/>
  <c r="AC28" i="7"/>
  <c r="G199" i="10"/>
  <c r="AW38"/>
  <c r="AL41"/>
  <c r="J204"/>
  <c r="AX33"/>
  <c r="AL20"/>
  <c r="AU36"/>
  <c r="E176"/>
  <c r="R161"/>
  <c r="Q213"/>
  <c r="AH47" i="7"/>
  <c r="AW36"/>
  <c r="AK31"/>
  <c r="P218" i="10"/>
  <c r="W210"/>
  <c r="L199"/>
  <c r="AJ44" i="7"/>
  <c r="Y184" i="10"/>
  <c r="G201"/>
  <c r="AT49"/>
  <c r="AR49" i="7"/>
  <c r="T194" i="10"/>
  <c r="V179"/>
  <c r="AQ46" i="7"/>
  <c r="I196" i="10"/>
  <c r="P184"/>
  <c r="K173"/>
  <c r="AE20"/>
  <c r="P212"/>
  <c r="U176"/>
  <c r="F210"/>
  <c r="AM38"/>
  <c r="W219"/>
  <c r="Q170"/>
  <c r="B216"/>
  <c r="B195"/>
  <c r="AF23"/>
  <c r="AK49" i="7"/>
  <c r="J169" i="10"/>
  <c r="O196"/>
  <c r="X201"/>
  <c r="I175"/>
  <c r="N185"/>
  <c r="M180"/>
  <c r="AQ25" i="7"/>
  <c r="AR22"/>
  <c r="Y161" i="10"/>
  <c r="D211"/>
  <c r="AS27" i="7"/>
  <c r="AR47" i="10"/>
  <c r="T166"/>
  <c r="AB37" i="7"/>
  <c r="Q198" i="10"/>
  <c r="S163"/>
  <c r="U205"/>
  <c r="AE20" i="7"/>
  <c r="L186" i="10"/>
  <c r="AT35"/>
  <c r="AS28"/>
  <c r="AU24" i="7"/>
  <c r="AR31"/>
  <c r="AQ21" i="10"/>
  <c r="AQ24" i="7"/>
  <c r="AE43" i="10"/>
  <c r="AW31"/>
  <c r="AV25" i="7"/>
  <c r="V160" i="10"/>
  <c r="J210"/>
  <c r="T165"/>
  <c r="AH46"/>
  <c r="R160"/>
  <c r="F174"/>
  <c r="J197"/>
  <c r="V163"/>
  <c r="W184"/>
  <c r="AE48"/>
  <c r="AB39" i="7"/>
  <c r="AP36" i="10"/>
  <c r="AK39"/>
  <c r="X209"/>
  <c r="AR31"/>
  <c r="AW42"/>
  <c r="U175"/>
  <c r="AC26" i="7"/>
  <c r="L179" i="10"/>
  <c r="S175"/>
  <c r="G164"/>
  <c r="C165"/>
  <c r="I172"/>
  <c r="T206"/>
  <c r="E159"/>
  <c r="K213"/>
  <c r="O197"/>
  <c r="AB28"/>
  <c r="AF22"/>
  <c r="P210"/>
  <c r="U161"/>
  <c r="R177"/>
  <c r="L211"/>
  <c r="AP21" i="7"/>
  <c r="AT21" i="10"/>
  <c r="Y186"/>
  <c r="AH36" i="7"/>
  <c r="AR40" i="10"/>
  <c r="AD32"/>
  <c r="AH35"/>
  <c r="AX28"/>
  <c r="V169"/>
  <c r="V178"/>
  <c r="X161"/>
  <c r="AH23"/>
  <c r="AV32"/>
  <c r="K219"/>
  <c r="AE46" i="7"/>
  <c r="AN24" i="10"/>
  <c r="X185"/>
  <c r="D178"/>
  <c r="AV36" i="7"/>
  <c r="M209" i="10"/>
  <c r="AM30" i="7"/>
  <c r="I169" i="10"/>
  <c r="E219"/>
  <c r="Y203"/>
  <c r="N205"/>
  <c r="C161"/>
  <c r="W208"/>
  <c r="W162"/>
  <c r="V194"/>
  <c r="J182"/>
  <c r="J195"/>
  <c r="W179"/>
  <c r="C198"/>
  <c r="AT23" i="7"/>
  <c r="E196" i="10"/>
  <c r="X215"/>
  <c r="D168"/>
  <c r="AS40"/>
  <c r="V186"/>
  <c r="AX27"/>
  <c r="AQ40"/>
  <c r="H202"/>
  <c r="Q211"/>
  <c r="AB43" i="7"/>
  <c r="AT20" i="10"/>
  <c r="D171"/>
  <c r="AH46" i="7"/>
  <c r="AJ42" i="10"/>
  <c r="AF38"/>
  <c r="AN31"/>
  <c r="AT25"/>
  <c r="P211"/>
  <c r="L203"/>
  <c r="L176"/>
  <c r="H221"/>
  <c r="AR35"/>
  <c r="AN46"/>
  <c r="AK32" i="7"/>
  <c r="AC26" i="10"/>
  <c r="T221"/>
  <c r="AF46"/>
  <c r="AF27"/>
  <c r="AN28"/>
  <c r="Q195"/>
  <c r="M182"/>
  <c r="O194"/>
  <c r="L220"/>
  <c r="AD43" i="7"/>
  <c r="T170" i="10"/>
  <c r="AF34" i="7"/>
  <c r="J221" i="10"/>
  <c r="Y169"/>
  <c r="AC31" i="7"/>
  <c r="O179" i="10"/>
  <c r="AX40" i="7"/>
  <c r="M215" i="10"/>
  <c r="AS47" i="7"/>
  <c r="AF25"/>
  <c r="AJ28" i="10"/>
  <c r="O210"/>
  <c r="P201"/>
  <c r="H210"/>
  <c r="AW40"/>
  <c r="AC28"/>
  <c r="Y167"/>
  <c r="I213"/>
  <c r="AR46" i="7"/>
  <c r="M212" i="10"/>
  <c r="AJ24" i="7"/>
  <c r="Y217" i="10"/>
  <c r="AI38" i="7"/>
  <c r="AA37" i="10"/>
  <c r="AM41"/>
  <c r="E175"/>
  <c r="B220"/>
  <c r="J216"/>
  <c r="C171"/>
  <c r="AI28" i="7"/>
  <c r="U168" i="10"/>
  <c r="AW33"/>
  <c r="G207"/>
  <c r="W203"/>
  <c r="D198"/>
  <c r="L177"/>
  <c r="K171"/>
  <c r="AN36"/>
  <c r="AU37"/>
  <c r="AW27"/>
  <c r="N213"/>
  <c r="AL37" i="7"/>
  <c r="U213" i="10"/>
  <c r="R194"/>
  <c r="F215"/>
  <c r="AV33"/>
  <c r="AN20"/>
  <c r="AF46" i="7"/>
  <c r="C206" i="10"/>
  <c r="AL27" i="7"/>
  <c r="G183" i="10"/>
  <c r="AG45"/>
  <c r="S178"/>
  <c r="AV27"/>
  <c r="AH45"/>
  <c r="B180"/>
  <c r="S165"/>
  <c r="K166"/>
  <c r="AK25" i="7"/>
  <c r="V166" i="10"/>
  <c r="AN21"/>
  <c r="AG39" i="7"/>
  <c r="AB42" i="10"/>
  <c r="AP42" i="7"/>
  <c r="AT22"/>
  <c r="F167" i="10"/>
  <c r="AH26" i="7"/>
  <c r="AV28"/>
  <c r="N180" i="10"/>
  <c r="F183"/>
  <c r="F184" i="12" l="1"/>
  <c r="N181"/>
  <c r="W133" i="7"/>
  <c r="AV28" i="8"/>
  <c r="W98" i="7"/>
  <c r="W63"/>
  <c r="W28"/>
  <c r="I61"/>
  <c r="I96"/>
  <c r="I26"/>
  <c r="AH26" i="8"/>
  <c r="I131" i="7"/>
  <c r="F168" i="12"/>
  <c r="U57" i="7"/>
  <c r="AT22" i="8"/>
  <c r="U127" i="7"/>
  <c r="U92"/>
  <c r="U22"/>
  <c r="AP42" i="8"/>
  <c r="Q77" i="7"/>
  <c r="Q147"/>
  <c r="Q42"/>
  <c r="Q112"/>
  <c r="C147" i="10"/>
  <c r="AB42" i="12"/>
  <c r="C42" i="10"/>
  <c r="C77"/>
  <c r="C112"/>
  <c r="H109" i="7"/>
  <c r="AG39" i="8"/>
  <c r="H74" i="7"/>
  <c r="H144"/>
  <c r="H39"/>
  <c r="O56" i="10"/>
  <c r="O21"/>
  <c r="O126"/>
  <c r="O91"/>
  <c r="AN21" i="12"/>
  <c r="V167"/>
  <c r="L95" i="7"/>
  <c r="L25"/>
  <c r="AK25" i="8"/>
  <c r="L60" i="7"/>
  <c r="L130"/>
  <c r="K167" i="12"/>
  <c r="S166"/>
  <c r="B181"/>
  <c r="AH45"/>
  <c r="I80" i="10"/>
  <c r="I150"/>
  <c r="I45"/>
  <c r="I115"/>
  <c r="W62"/>
  <c r="AV27" i="12"/>
  <c r="W97" i="10"/>
  <c r="W27"/>
  <c r="W132"/>
  <c r="S179" i="12"/>
  <c r="H150" i="10"/>
  <c r="H45"/>
  <c r="H80"/>
  <c r="H115"/>
  <c r="AG45" i="12"/>
  <c r="G184"/>
  <c r="M27" i="7"/>
  <c r="M97"/>
  <c r="AL27" i="8"/>
  <c r="M62" i="7"/>
  <c r="M132"/>
  <c r="C207" i="12"/>
  <c r="AF46" i="8"/>
  <c r="G81" i="7"/>
  <c r="G116"/>
  <c r="G151"/>
  <c r="G46"/>
  <c r="O20" i="10"/>
  <c r="O125"/>
  <c r="O90"/>
  <c r="AN20" i="12"/>
  <c r="O55" i="10"/>
  <c r="W103"/>
  <c r="W68"/>
  <c r="W138"/>
  <c r="W33"/>
  <c r="AV33" i="12"/>
  <c r="F216"/>
  <c r="R195"/>
  <c r="U214"/>
  <c r="M37" i="7"/>
  <c r="AL37" i="8"/>
  <c r="M72" i="7"/>
  <c r="M107"/>
  <c r="M142"/>
  <c r="N214" i="12"/>
  <c r="AW27"/>
  <c r="X27" i="10"/>
  <c r="X132"/>
  <c r="X62"/>
  <c r="X97"/>
  <c r="V37"/>
  <c r="V72"/>
  <c r="AU37" i="12"/>
  <c r="V142" i="10"/>
  <c r="V107"/>
  <c r="O141"/>
  <c r="O36"/>
  <c r="AN36" i="12"/>
  <c r="O71" i="10"/>
  <c r="O106"/>
  <c r="K172" i="12"/>
  <c r="L178"/>
  <c r="D199"/>
  <c r="W204"/>
  <c r="G208"/>
  <c r="X138" i="10"/>
  <c r="AW33" i="12"/>
  <c r="X68" i="10"/>
  <c r="X103"/>
  <c r="X33"/>
  <c r="U169" i="12"/>
  <c r="AI28" i="8"/>
  <c r="J63" i="7"/>
  <c r="J133"/>
  <c r="J28"/>
  <c r="J98"/>
  <c r="C172" i="12"/>
  <c r="J217"/>
  <c r="B221"/>
  <c r="E176"/>
  <c r="AM41"/>
  <c r="N111" i="10"/>
  <c r="N41"/>
  <c r="N146"/>
  <c r="N76"/>
  <c r="B107"/>
  <c r="B37"/>
  <c r="AA37" i="12"/>
  <c r="B72" i="10"/>
  <c r="B142"/>
  <c r="J38" i="7"/>
  <c r="AI38" i="8"/>
  <c r="J108" i="7"/>
  <c r="J73"/>
  <c r="J143"/>
  <c r="Y218" i="12"/>
  <c r="AJ24" i="8"/>
  <c r="K24" i="7"/>
  <c r="K94"/>
  <c r="K59"/>
  <c r="K129"/>
  <c r="M213" i="12"/>
  <c r="S151" i="7"/>
  <c r="S116"/>
  <c r="S46"/>
  <c r="S81"/>
  <c r="AR46" i="8"/>
  <c r="I214" i="12"/>
  <c r="Y168"/>
  <c r="D28" i="10"/>
  <c r="D63"/>
  <c r="D98"/>
  <c r="D133"/>
  <c r="AC28" i="12"/>
  <c r="X75" i="10"/>
  <c r="X110"/>
  <c r="X145"/>
  <c r="AW40" i="12"/>
  <c r="X40" i="10"/>
  <c r="H211" i="12"/>
  <c r="P202"/>
  <c r="O211"/>
  <c r="K98" i="10"/>
  <c r="K63"/>
  <c r="K133"/>
  <c r="K28"/>
  <c r="AJ28" i="12"/>
  <c r="G130" i="7"/>
  <c r="AF25" i="8"/>
  <c r="G95" i="7"/>
  <c r="G60"/>
  <c r="G25"/>
  <c r="T47"/>
  <c r="AS47" i="8"/>
  <c r="T82" i="7"/>
  <c r="T152"/>
  <c r="T117"/>
  <c r="M216" i="12"/>
  <c r="Y110" i="7"/>
  <c r="Y75"/>
  <c r="Y145"/>
  <c r="Y40"/>
  <c r="AX40" i="8"/>
  <c r="O180" i="12"/>
  <c r="D136" i="7"/>
  <c r="AC31" i="8"/>
  <c r="D101" i="7"/>
  <c r="D66"/>
  <c r="D31"/>
  <c r="Y170" i="12"/>
  <c r="J222"/>
  <c r="AF34" i="8"/>
  <c r="G34" i="7"/>
  <c r="G69"/>
  <c r="G139"/>
  <c r="G104"/>
  <c r="T171" i="12"/>
  <c r="AD43" i="8"/>
  <c r="E43" i="7"/>
  <c r="E148"/>
  <c r="E113"/>
  <c r="E78"/>
  <c r="L221" i="12"/>
  <c r="O195"/>
  <c r="M183"/>
  <c r="Q196"/>
  <c r="O133" i="10"/>
  <c r="O28"/>
  <c r="O98"/>
  <c r="O63"/>
  <c r="AN28" i="12"/>
  <c r="G62" i="10"/>
  <c r="G27"/>
  <c r="G97"/>
  <c r="G132"/>
  <c r="AF27" i="12"/>
  <c r="G116" i="10"/>
  <c r="G151"/>
  <c r="G81"/>
  <c r="AF46" i="12"/>
  <c r="G46" i="10"/>
  <c r="T222" i="12"/>
  <c r="D26" i="10"/>
  <c r="D131"/>
  <c r="D96"/>
  <c r="D61"/>
  <c r="AC26" i="12"/>
  <c r="L32" i="7"/>
  <c r="L137"/>
  <c r="L102"/>
  <c r="L67"/>
  <c r="AK32" i="8"/>
  <c r="O81" i="10"/>
  <c r="O151"/>
  <c r="O46"/>
  <c r="AN46" i="12"/>
  <c r="O116" i="10"/>
  <c r="AR35" i="12"/>
  <c r="S105" i="10"/>
  <c r="S70"/>
  <c r="S35"/>
  <c r="S140"/>
  <c r="H222" i="12"/>
  <c r="L177"/>
  <c r="L204"/>
  <c r="P212"/>
  <c r="U95" i="10"/>
  <c r="U130"/>
  <c r="U25"/>
  <c r="U60"/>
  <c r="AT25" i="12"/>
  <c r="O31" i="10"/>
  <c r="O136"/>
  <c r="O101"/>
  <c r="AN31" i="12"/>
  <c r="O66" i="10"/>
  <c r="AF38" i="12"/>
  <c r="G38" i="10"/>
  <c r="G73"/>
  <c r="G143"/>
  <c r="G108"/>
  <c r="K42"/>
  <c r="K147"/>
  <c r="K112"/>
  <c r="AJ42" i="12"/>
  <c r="K77" i="10"/>
  <c r="I46" i="7"/>
  <c r="AH46" i="8"/>
  <c r="I81" i="7"/>
  <c r="I116"/>
  <c r="I151"/>
  <c r="D172" i="12"/>
  <c r="U20" i="10"/>
  <c r="U90"/>
  <c r="U125"/>
  <c r="AT20" i="12"/>
  <c r="U55" i="10"/>
  <c r="AB43" i="8"/>
  <c r="C43" i="7"/>
  <c r="C78"/>
  <c r="C148"/>
  <c r="C113"/>
  <c r="Q212" i="12"/>
  <c r="H203"/>
  <c r="R145" i="10"/>
  <c r="R75"/>
  <c r="R40"/>
  <c r="R110"/>
  <c r="AQ40" i="12"/>
  <c r="Y132" i="10"/>
  <c r="Y62"/>
  <c r="Y97"/>
  <c r="AX27" i="12"/>
  <c r="Y27" i="10"/>
  <c r="V187" i="12"/>
  <c r="T40" i="10"/>
  <c r="T145"/>
  <c r="T110"/>
  <c r="AS40" i="12"/>
  <c r="T75" i="10"/>
  <c r="D169" i="12"/>
  <c r="X216"/>
  <c r="E197"/>
  <c r="U58" i="7"/>
  <c r="AT23" i="8"/>
  <c r="U23" i="7"/>
  <c r="U93"/>
  <c r="U128"/>
  <c r="C199" i="12"/>
  <c r="W180"/>
  <c r="J196"/>
  <c r="J183"/>
  <c r="V195"/>
  <c r="W163"/>
  <c r="W209"/>
  <c r="C162"/>
  <c r="N206"/>
  <c r="Y204"/>
  <c r="E220"/>
  <c r="I170"/>
  <c r="N65" i="7"/>
  <c r="N100"/>
  <c r="AM30" i="8"/>
  <c r="N135" i="7"/>
  <c r="N30"/>
  <c r="M210" i="12"/>
  <c r="W141" i="7"/>
  <c r="W106"/>
  <c r="W71"/>
  <c r="W36"/>
  <c r="AV36" i="8"/>
  <c r="D179" i="12"/>
  <c r="X186"/>
  <c r="AN24"/>
  <c r="O59" i="10"/>
  <c r="O94"/>
  <c r="O24"/>
  <c r="O129"/>
  <c r="F151" i="7"/>
  <c r="F46"/>
  <c r="F116"/>
  <c r="F81"/>
  <c r="AE46" i="8"/>
  <c r="K220" i="12"/>
  <c r="W137" i="10"/>
  <c r="W32"/>
  <c r="W102"/>
  <c r="W67"/>
  <c r="AV32" i="12"/>
  <c r="I23" i="10"/>
  <c r="I93"/>
  <c r="I58"/>
  <c r="I128"/>
  <c r="AH23" i="12"/>
  <c r="X162"/>
  <c r="V179"/>
  <c r="V170"/>
  <c r="Y98" i="10"/>
  <c r="Y28"/>
  <c r="Y63"/>
  <c r="Y133"/>
  <c r="AX28" i="12"/>
  <c r="I35" i="10"/>
  <c r="I105"/>
  <c r="I70"/>
  <c r="I140"/>
  <c r="AH35" i="12"/>
  <c r="AD32"/>
  <c r="E102" i="10"/>
  <c r="E32"/>
  <c r="E67"/>
  <c r="E137"/>
  <c r="S145"/>
  <c r="S75"/>
  <c r="S40"/>
  <c r="AR40" i="12"/>
  <c r="S110" i="10"/>
  <c r="I71" i="7"/>
  <c r="AH36" i="8"/>
  <c r="I36" i="7"/>
  <c r="I106"/>
  <c r="I141"/>
  <c r="Y187" i="12"/>
  <c r="U21" i="10"/>
  <c r="U126"/>
  <c r="U91"/>
  <c r="AT21" i="12"/>
  <c r="U56" i="10"/>
  <c r="Q91" i="7"/>
  <c r="Q56"/>
  <c r="Q126"/>
  <c r="Q21"/>
  <c r="AP21" i="8"/>
  <c r="L212" i="12"/>
  <c r="R178"/>
  <c r="U162"/>
  <c r="P211"/>
  <c r="G92" i="10"/>
  <c r="AF22" i="12"/>
  <c r="G57" i="10"/>
  <c r="G127"/>
  <c r="G22"/>
  <c r="C63"/>
  <c r="C133"/>
  <c r="C28"/>
  <c r="C98"/>
  <c r="AB28" i="12"/>
  <c r="O198"/>
  <c r="K214"/>
  <c r="E160"/>
  <c r="T207"/>
  <c r="I173"/>
  <c r="C166"/>
  <c r="G165"/>
  <c r="S176"/>
  <c r="L180"/>
  <c r="D26" i="7"/>
  <c r="D131"/>
  <c r="D96"/>
  <c r="AC26" i="8"/>
  <c r="D61" i="7"/>
  <c r="U176" i="12"/>
  <c r="X77" i="10"/>
  <c r="AW42" i="12"/>
  <c r="X147" i="10"/>
  <c r="X42"/>
  <c r="X112"/>
  <c r="S31"/>
  <c r="S66"/>
  <c r="AR31" i="12"/>
  <c r="S136" i="10"/>
  <c r="S101"/>
  <c r="X210" i="12"/>
  <c r="AK39"/>
  <c r="L74" i="10"/>
  <c r="L39"/>
  <c r="L109"/>
  <c r="L144"/>
  <c r="Q106"/>
  <c r="Q36"/>
  <c r="Q71"/>
  <c r="Q141"/>
  <c r="AP36" i="12"/>
  <c r="C109" i="7"/>
  <c r="C39"/>
  <c r="AB39" i="8"/>
  <c r="C74" i="7"/>
  <c r="C144"/>
  <c r="F83" i="10"/>
  <c r="F48"/>
  <c r="F153"/>
  <c r="F118"/>
  <c r="AE48" i="12"/>
  <c r="W185"/>
  <c r="V164"/>
  <c r="J198"/>
  <c r="F175"/>
  <c r="R161"/>
  <c r="AH46"/>
  <c r="I46" i="10"/>
  <c r="I81"/>
  <c r="I151"/>
  <c r="I116"/>
  <c r="T166" i="12"/>
  <c r="J211"/>
  <c r="V161"/>
  <c r="W95" i="7"/>
  <c r="W25"/>
  <c r="AV25" i="8"/>
  <c r="W60" i="7"/>
  <c r="W130"/>
  <c r="X101" i="10"/>
  <c r="X31"/>
  <c r="AW31" i="12"/>
  <c r="X66" i="10"/>
  <c r="X136"/>
  <c r="F78"/>
  <c r="AE43" i="12"/>
  <c r="F148" i="10"/>
  <c r="F43"/>
  <c r="F113"/>
  <c r="R59" i="7"/>
  <c r="AQ24" i="8"/>
  <c r="R129" i="7"/>
  <c r="R24"/>
  <c r="R94"/>
  <c r="R21" i="10"/>
  <c r="R126"/>
  <c r="R91"/>
  <c r="AQ21" i="12"/>
  <c r="R56" i="10"/>
  <c r="S136" i="7"/>
  <c r="S66"/>
  <c r="AR31" i="8"/>
  <c r="S101" i="7"/>
  <c r="S31"/>
  <c r="V129"/>
  <c r="V59"/>
  <c r="V24"/>
  <c r="V94"/>
  <c r="AU24" i="8"/>
  <c r="T63" i="10"/>
  <c r="AS28" i="12"/>
  <c r="T133" i="10"/>
  <c r="T28"/>
  <c r="T98"/>
  <c r="U35"/>
  <c r="U140"/>
  <c r="U105"/>
  <c r="AT35" i="12"/>
  <c r="U70" i="10"/>
  <c r="L187" i="12"/>
  <c r="F90" i="7"/>
  <c r="F55"/>
  <c r="F125"/>
  <c r="F20"/>
  <c r="AE20" i="8"/>
  <c r="U206" i="12"/>
  <c r="S164"/>
  <c r="Q199"/>
  <c r="AB37" i="8"/>
  <c r="C72" i="7"/>
  <c r="C142"/>
  <c r="C37"/>
  <c r="C107"/>
  <c r="T167" i="12"/>
  <c r="S47" i="10"/>
  <c r="S117"/>
  <c r="S82"/>
  <c r="AR47" i="12"/>
  <c r="S152" i="10"/>
  <c r="T27" i="7"/>
  <c r="T62"/>
  <c r="T97"/>
  <c r="T132"/>
  <c r="AS27" i="8"/>
  <c r="D212" i="12"/>
  <c r="Y162"/>
  <c r="AR22" i="8"/>
  <c r="S127" i="7"/>
  <c r="S22"/>
  <c r="S57"/>
  <c r="S92"/>
  <c r="R95"/>
  <c r="R60"/>
  <c r="R25"/>
  <c r="R130"/>
  <c r="AQ25" i="8"/>
  <c r="M181" i="12"/>
  <c r="N186"/>
  <c r="I176"/>
  <c r="X202"/>
  <c r="O197"/>
  <c r="J170"/>
  <c r="L84" i="7"/>
  <c r="L154"/>
  <c r="AK49" i="8"/>
  <c r="L49" i="7"/>
  <c r="L119"/>
  <c r="G128" i="10"/>
  <c r="G23"/>
  <c r="G93"/>
  <c r="AF23" i="12"/>
  <c r="G58" i="10"/>
  <c r="B196" i="12"/>
  <c r="B217"/>
  <c r="Q171"/>
  <c r="W220"/>
  <c r="N38" i="10"/>
  <c r="N73"/>
  <c r="AM38" i="12"/>
  <c r="N143" i="10"/>
  <c r="N108"/>
  <c r="F211" i="12"/>
  <c r="U177"/>
  <c r="P213"/>
  <c r="F125" i="10"/>
  <c r="F20"/>
  <c r="F55"/>
  <c r="AE20" i="12"/>
  <c r="F90" i="10"/>
  <c r="K174" i="12"/>
  <c r="P185"/>
  <c r="I197"/>
  <c r="R116" i="7"/>
  <c r="R81"/>
  <c r="R151"/>
  <c r="R46"/>
  <c r="AQ46" i="8"/>
  <c r="V180" i="12"/>
  <c r="T195"/>
  <c r="AR49" i="8"/>
  <c r="S154" i="7"/>
  <c r="S49"/>
  <c r="S119"/>
  <c r="S84"/>
  <c r="U84" i="10"/>
  <c r="U154"/>
  <c r="U49"/>
  <c r="AT49" i="12"/>
  <c r="U119" i="10"/>
  <c r="G202" i="12"/>
  <c r="Y185"/>
  <c r="K79" i="7"/>
  <c r="K149"/>
  <c r="AJ44" i="8"/>
  <c r="K44" i="7"/>
  <c r="K114"/>
  <c r="L200" i="12"/>
  <c r="W211"/>
  <c r="P219"/>
  <c r="L31" i="7"/>
  <c r="AK31" i="8"/>
  <c r="L136" i="7"/>
  <c r="L66"/>
  <c r="L101"/>
  <c r="X141"/>
  <c r="X106"/>
  <c r="X71"/>
  <c r="X36"/>
  <c r="AW36" i="8"/>
  <c r="I82" i="7"/>
  <c r="I117"/>
  <c r="I152"/>
  <c r="AH47" i="8"/>
  <c r="I47" i="7"/>
  <c r="Q214" i="12"/>
  <c r="R162"/>
  <c r="E177"/>
  <c r="V106" i="10"/>
  <c r="V71"/>
  <c r="AU36" i="12"/>
  <c r="V36" i="10"/>
  <c r="V141"/>
  <c r="M20"/>
  <c r="M55"/>
  <c r="AL20" i="12"/>
  <c r="M125" i="10"/>
  <c r="M90"/>
  <c r="AX33" i="12"/>
  <c r="Y68" i="10"/>
  <c r="Y33"/>
  <c r="Y103"/>
  <c r="Y138"/>
  <c r="J205" i="12"/>
  <c r="M146" i="10"/>
  <c r="M41"/>
  <c r="M111"/>
  <c r="AL41" i="12"/>
  <c r="M76" i="10"/>
  <c r="X73"/>
  <c r="X143"/>
  <c r="X38"/>
  <c r="X108"/>
  <c r="AW38" i="12"/>
  <c r="G200"/>
  <c r="D133" i="7"/>
  <c r="D98"/>
  <c r="AC28" i="8"/>
  <c r="D63" i="7"/>
  <c r="D28"/>
  <c r="Y177" i="12"/>
  <c r="Q117" i="7"/>
  <c r="Q82"/>
  <c r="Q152"/>
  <c r="AP47" i="8"/>
  <c r="Q47" i="7"/>
  <c r="L208" i="12"/>
  <c r="N165"/>
  <c r="O196"/>
  <c r="N187"/>
  <c r="U82" i="10"/>
  <c r="U117"/>
  <c r="U152"/>
  <c r="AT47" i="12"/>
  <c r="U47" i="10"/>
  <c r="K208" i="12"/>
  <c r="Y160"/>
  <c r="X218"/>
  <c r="U26" i="7"/>
  <c r="U131"/>
  <c r="AT26" i="8"/>
  <c r="U61" i="7"/>
  <c r="U96"/>
  <c r="S81" i="10"/>
  <c r="S151"/>
  <c r="AR46" i="12"/>
  <c r="S46" i="10"/>
  <c r="S116"/>
  <c r="D209" i="12"/>
  <c r="C144" i="10"/>
  <c r="C39"/>
  <c r="AB39" i="12"/>
  <c r="C109" i="10"/>
  <c r="C74"/>
  <c r="S197" i="12"/>
  <c r="C218"/>
  <c r="AL25" i="8"/>
  <c r="M60" i="7"/>
  <c r="M95"/>
  <c r="M130"/>
  <c r="M25"/>
  <c r="E141" i="10"/>
  <c r="E106"/>
  <c r="E71"/>
  <c r="AD36" i="12"/>
  <c r="E36" i="10"/>
  <c r="N210" i="12"/>
  <c r="N179"/>
  <c r="AG44" i="8"/>
  <c r="H79" i="7"/>
  <c r="H44"/>
  <c r="H149"/>
  <c r="H114"/>
  <c r="V212" i="12"/>
  <c r="O125" i="7"/>
  <c r="O90"/>
  <c r="O55"/>
  <c r="AN20" i="8"/>
  <c r="O20" i="7"/>
  <c r="E216" i="12"/>
  <c r="J199"/>
  <c r="R180"/>
  <c r="O149" i="10"/>
  <c r="O114"/>
  <c r="O79"/>
  <c r="AN44" i="12"/>
  <c r="O44" i="10"/>
  <c r="Y172" i="12"/>
  <c r="M185"/>
  <c r="T201"/>
  <c r="G83" i="10"/>
  <c r="G118"/>
  <c r="G153"/>
  <c r="AF48" i="12"/>
  <c r="G48" i="10"/>
  <c r="P125"/>
  <c r="P55"/>
  <c r="AO20" i="12"/>
  <c r="P90" i="10"/>
  <c r="P20"/>
  <c r="D197" i="12"/>
  <c r="M91" i="7"/>
  <c r="M126"/>
  <c r="AL21" i="8"/>
  <c r="M21" i="7"/>
  <c r="M56"/>
  <c r="D208" i="12"/>
  <c r="Y180"/>
  <c r="Q185"/>
  <c r="Q101" i="10"/>
  <c r="Q136"/>
  <c r="AP31" i="12"/>
  <c r="Q66" i="10"/>
  <c r="Q31"/>
  <c r="L186" i="12"/>
  <c r="F29" i="7"/>
  <c r="AE29" i="8"/>
  <c r="F99" i="7"/>
  <c r="F134"/>
  <c r="F64"/>
  <c r="J185" i="12"/>
  <c r="O127" i="10"/>
  <c r="AN22" i="12"/>
  <c r="O22" i="10"/>
  <c r="O57"/>
  <c r="O92"/>
  <c r="E169" i="12"/>
  <c r="M205"/>
  <c r="J176"/>
  <c r="F171"/>
  <c r="T208"/>
  <c r="J56" i="7"/>
  <c r="J126"/>
  <c r="J21"/>
  <c r="AI21" i="8"/>
  <c r="J91" i="7"/>
  <c r="AF24" i="8"/>
  <c r="G59" i="7"/>
  <c r="G24"/>
  <c r="G94"/>
  <c r="G129"/>
  <c r="J175" i="12"/>
  <c r="X215"/>
  <c r="R217"/>
  <c r="V185"/>
  <c r="E195"/>
  <c r="Y79" i="7"/>
  <c r="Y149"/>
  <c r="Y114"/>
  <c r="AX44" i="8"/>
  <c r="Y44" i="7"/>
  <c r="H183" i="12"/>
  <c r="S147" i="7"/>
  <c r="S42"/>
  <c r="S112"/>
  <c r="AR42" i="8"/>
  <c r="S77" i="7"/>
  <c r="H177" i="12"/>
  <c r="R199"/>
  <c r="P217"/>
  <c r="W173"/>
  <c r="E214"/>
  <c r="R125" i="10"/>
  <c r="R20"/>
  <c r="AQ20" i="12"/>
  <c r="R55" i="10"/>
  <c r="R90"/>
  <c r="I221" i="12"/>
  <c r="W23" i="7"/>
  <c r="AV23" i="8"/>
  <c r="W93" i="7"/>
  <c r="W58"/>
  <c r="W128"/>
  <c r="L169" i="12"/>
  <c r="B204"/>
  <c r="H175"/>
  <c r="K58" i="7"/>
  <c r="AJ23" i="8"/>
  <c r="K128" i="7"/>
  <c r="K23"/>
  <c r="K93"/>
  <c r="J181" i="12"/>
  <c r="V203"/>
  <c r="D216"/>
  <c r="L59" i="7"/>
  <c r="L94"/>
  <c r="L129"/>
  <c r="L24"/>
  <c r="AK24" i="8"/>
  <c r="E198" i="12"/>
  <c r="V208"/>
  <c r="V55" i="7"/>
  <c r="V20"/>
  <c r="V90"/>
  <c r="V125"/>
  <c r="AU20" i="8"/>
  <c r="Q146" i="10"/>
  <c r="Q41"/>
  <c r="AP41" i="12"/>
  <c r="Q111" i="10"/>
  <c r="Q76"/>
  <c r="U178" i="12"/>
  <c r="R64" i="10"/>
  <c r="R99"/>
  <c r="AQ29" i="12"/>
  <c r="R134" i="10"/>
  <c r="R29"/>
  <c r="F30"/>
  <c r="AE30" i="12"/>
  <c r="F65" i="10"/>
  <c r="F100"/>
  <c r="F135"/>
  <c r="G161" i="12"/>
  <c r="Y178"/>
  <c r="G160"/>
  <c r="W170"/>
  <c r="F70" i="7"/>
  <c r="F35"/>
  <c r="F140"/>
  <c r="AE35" i="8"/>
  <c r="F105" i="7"/>
  <c r="P222" i="12"/>
  <c r="L213"/>
  <c r="E209"/>
  <c r="X198"/>
  <c r="O213"/>
  <c r="V219"/>
  <c r="I79" i="10"/>
  <c r="I149"/>
  <c r="AH44" i="12"/>
  <c r="I114" i="10"/>
  <c r="I44"/>
  <c r="AA32" i="12"/>
  <c r="B67" i="10"/>
  <c r="B137"/>
  <c r="B102"/>
  <c r="B32"/>
  <c r="C198" i="12"/>
  <c r="S215"/>
  <c r="M168"/>
  <c r="AW44"/>
  <c r="X79" i="10"/>
  <c r="X44"/>
  <c r="X114"/>
  <c r="X149"/>
  <c r="P72"/>
  <c r="P142"/>
  <c r="P37"/>
  <c r="P107"/>
  <c r="AO37" i="12"/>
  <c r="N201"/>
  <c r="D198"/>
  <c r="J111" i="7"/>
  <c r="AI41" i="8"/>
  <c r="J76" i="7"/>
  <c r="J41"/>
  <c r="J146"/>
  <c r="C136" i="10"/>
  <c r="C66"/>
  <c r="AB31" i="12"/>
  <c r="C101" i="10"/>
  <c r="C31"/>
  <c r="R207" i="12"/>
  <c r="X39" i="7"/>
  <c r="X109"/>
  <c r="AW39" i="8"/>
  <c r="X74" i="7"/>
  <c r="X144"/>
  <c r="Y221" i="12"/>
  <c r="H213"/>
  <c r="K175"/>
  <c r="O217"/>
  <c r="J136" i="10"/>
  <c r="J31"/>
  <c r="J101"/>
  <c r="AI31" i="12"/>
  <c r="J66" i="10"/>
  <c r="I208" i="12"/>
  <c r="X201"/>
  <c r="H201"/>
  <c r="P115" i="7"/>
  <c r="AO45" i="8"/>
  <c r="P150" i="7"/>
  <c r="P45"/>
  <c r="P80"/>
  <c r="S221" i="12"/>
  <c r="AX25" i="8"/>
  <c r="Y60" i="7"/>
  <c r="Y95"/>
  <c r="Y130"/>
  <c r="Y25"/>
  <c r="B166" i="12"/>
  <c r="J216"/>
  <c r="AG37" i="8"/>
  <c r="H72" i="7"/>
  <c r="H142"/>
  <c r="H107"/>
  <c r="H37"/>
  <c r="AW47" i="8"/>
  <c r="X152" i="7"/>
  <c r="X47"/>
  <c r="X117"/>
  <c r="X82"/>
  <c r="M203" i="12"/>
  <c r="I184"/>
  <c r="N212"/>
  <c r="T183"/>
  <c r="W214"/>
  <c r="O169"/>
  <c r="S60" i="10"/>
  <c r="S130"/>
  <c r="S95"/>
  <c r="AR25" i="12"/>
  <c r="S25" i="10"/>
  <c r="AK30" i="12"/>
  <c r="L65" i="10"/>
  <c r="L30"/>
  <c r="L135"/>
  <c r="L100"/>
  <c r="T172" i="12"/>
  <c r="K168"/>
  <c r="J203"/>
  <c r="N160"/>
  <c r="Q128" i="7"/>
  <c r="Q23"/>
  <c r="Q93"/>
  <c r="Q58"/>
  <c r="AP23" i="8"/>
  <c r="D65" i="10"/>
  <c r="D135"/>
  <c r="D30"/>
  <c r="AC30" i="12"/>
  <c r="D100" i="10"/>
  <c r="AL34" i="8"/>
  <c r="M104" i="7"/>
  <c r="M34"/>
  <c r="M139"/>
  <c r="M69"/>
  <c r="B167" i="12"/>
  <c r="AM31"/>
  <c r="N66" i="10"/>
  <c r="N136"/>
  <c r="N101"/>
  <c r="N31"/>
  <c r="U172" i="12"/>
  <c r="Q96" i="10"/>
  <c r="AP26" i="12"/>
  <c r="Q61" i="10"/>
  <c r="Q26"/>
  <c r="Q131"/>
  <c r="J200" i="12"/>
  <c r="V66" i="10"/>
  <c r="V136"/>
  <c r="V31"/>
  <c r="V101"/>
  <c r="AU31" i="12"/>
  <c r="J39" i="7"/>
  <c r="J109"/>
  <c r="AI39" i="8"/>
  <c r="J74" i="7"/>
  <c r="J144"/>
  <c r="P63" i="10"/>
  <c r="P98"/>
  <c r="AO28" i="12"/>
  <c r="P28" i="10"/>
  <c r="P133"/>
  <c r="Y144" i="7"/>
  <c r="Y39"/>
  <c r="Y109"/>
  <c r="AX39" i="8"/>
  <c r="Y74" i="7"/>
  <c r="M197" i="12"/>
  <c r="F208"/>
  <c r="R205"/>
  <c r="T180"/>
  <c r="K114" i="10"/>
  <c r="AJ44" i="12"/>
  <c r="K79" i="10"/>
  <c r="K149"/>
  <c r="K44"/>
  <c r="AN37" i="12"/>
  <c r="O72" i="10"/>
  <c r="O37"/>
  <c r="O107"/>
  <c r="O142"/>
  <c r="O187" i="12"/>
  <c r="P65" i="10"/>
  <c r="P135"/>
  <c r="P100"/>
  <c r="AO30" i="12"/>
  <c r="P30" i="10"/>
  <c r="I97"/>
  <c r="AH27" i="12"/>
  <c r="I27" i="10"/>
  <c r="I132"/>
  <c r="I62"/>
  <c r="J202" i="12"/>
  <c r="M49" i="7"/>
  <c r="M154"/>
  <c r="AL49" i="8"/>
  <c r="M84" i="7"/>
  <c r="M119"/>
  <c r="K70" i="10"/>
  <c r="K140"/>
  <c r="K35"/>
  <c r="K105"/>
  <c r="AJ35" i="12"/>
  <c r="AP31" i="8"/>
  <c r="Q66" i="7"/>
  <c r="Q101"/>
  <c r="Q31"/>
  <c r="Q136"/>
  <c r="K221" i="12"/>
  <c r="N177"/>
  <c r="F187"/>
  <c r="U40" i="7"/>
  <c r="U110"/>
  <c r="AT40" i="8"/>
  <c r="U75" i="7"/>
  <c r="U145"/>
  <c r="K201" i="12"/>
  <c r="K62" i="10"/>
  <c r="K132"/>
  <c r="K97"/>
  <c r="AJ27" i="12"/>
  <c r="K27" i="10"/>
  <c r="K109" i="7"/>
  <c r="AJ39" i="8"/>
  <c r="K144" i="7"/>
  <c r="K39"/>
  <c r="K74"/>
  <c r="T160" i="12"/>
  <c r="P31" i="10"/>
  <c r="P136"/>
  <c r="AO31" i="12"/>
  <c r="P101" i="10"/>
  <c r="P66"/>
  <c r="O177" i="12"/>
  <c r="S213"/>
  <c r="J204"/>
  <c r="M187"/>
  <c r="I104" i="7"/>
  <c r="I69"/>
  <c r="AH34" i="8"/>
  <c r="I139" i="7"/>
  <c r="I34"/>
  <c r="Q139" i="10"/>
  <c r="Q104"/>
  <c r="Q34"/>
  <c r="AP34" i="12"/>
  <c r="Q69" i="10"/>
  <c r="L20"/>
  <c r="AK20" i="12"/>
  <c r="L90" i="10"/>
  <c r="L55"/>
  <c r="L125"/>
  <c r="Q215" i="12"/>
  <c r="H180"/>
  <c r="X91" i="10"/>
  <c r="AW21" i="12"/>
  <c r="X21" i="10"/>
  <c r="X56"/>
  <c r="X126"/>
  <c r="L66"/>
  <c r="AK31" i="12"/>
  <c r="L101" i="10"/>
  <c r="L136"/>
  <c r="L31"/>
  <c r="O221" i="12"/>
  <c r="K148" i="10"/>
  <c r="K78"/>
  <c r="K43"/>
  <c r="K113"/>
  <c r="AJ43" i="12"/>
  <c r="AS41" i="8"/>
  <c r="T111" i="7"/>
  <c r="T76"/>
  <c r="T146"/>
  <c r="T41"/>
  <c r="M162" i="12"/>
  <c r="W42" i="7"/>
  <c r="W147"/>
  <c r="W112"/>
  <c r="AV42" i="8"/>
  <c r="W77" i="7"/>
  <c r="D173" i="12"/>
  <c r="B43" i="10"/>
  <c r="AA43" i="12"/>
  <c r="B113" i="10"/>
  <c r="B78"/>
  <c r="B148"/>
  <c r="F214" i="12"/>
  <c r="Q33" i="10"/>
  <c r="Q103"/>
  <c r="AP33" i="12"/>
  <c r="Q68" i="10"/>
  <c r="Q138"/>
  <c r="F205" i="12"/>
  <c r="E146" i="10"/>
  <c r="E76"/>
  <c r="E41"/>
  <c r="E111"/>
  <c r="AD41" i="12"/>
  <c r="E171"/>
  <c r="V151" i="10"/>
  <c r="V116"/>
  <c r="V46"/>
  <c r="AU46" i="12"/>
  <c r="V81" i="10"/>
  <c r="B162" i="12"/>
  <c r="O165"/>
  <c r="AS35" i="8"/>
  <c r="T105" i="7"/>
  <c r="T35"/>
  <c r="T70"/>
  <c r="T140"/>
  <c r="AL39" i="12"/>
  <c r="M74" i="10"/>
  <c r="M144"/>
  <c r="M39"/>
  <c r="M109"/>
  <c r="L214" i="12"/>
  <c r="P132" i="7"/>
  <c r="P62"/>
  <c r="AO27" i="8"/>
  <c r="P97" i="7"/>
  <c r="P27"/>
  <c r="L205" i="12"/>
  <c r="H204"/>
  <c r="E26" i="7"/>
  <c r="E96"/>
  <c r="AD26" i="8"/>
  <c r="E61" i="7"/>
  <c r="E131"/>
  <c r="U200" i="12"/>
  <c r="AV47"/>
  <c r="W82" i="10"/>
  <c r="W117"/>
  <c r="W47"/>
  <c r="W152"/>
  <c r="B135"/>
  <c r="B30"/>
  <c r="B100"/>
  <c r="AA30" i="12"/>
  <c r="B65" i="10"/>
  <c r="K203" i="12"/>
  <c r="AB30"/>
  <c r="C65" i="10"/>
  <c r="C100"/>
  <c r="C135"/>
  <c r="C30"/>
  <c r="P197" i="12"/>
  <c r="O23" i="7"/>
  <c r="O93"/>
  <c r="O128"/>
  <c r="AN23" i="8"/>
  <c r="O58" i="7"/>
  <c r="V171" i="12"/>
  <c r="V206"/>
  <c r="K24" i="10"/>
  <c r="K94"/>
  <c r="K59"/>
  <c r="AJ24" i="12"/>
  <c r="K129" i="10"/>
  <c r="W75"/>
  <c r="W110"/>
  <c r="W40"/>
  <c r="W145"/>
  <c r="AV40" i="12"/>
  <c r="AT27" i="8"/>
  <c r="U132" i="7"/>
  <c r="U97"/>
  <c r="U62"/>
  <c r="U27"/>
  <c r="T179" i="12"/>
  <c r="Q186"/>
  <c r="E185"/>
  <c r="X183"/>
  <c r="V178"/>
  <c r="F195"/>
  <c r="E139" i="10"/>
  <c r="E104"/>
  <c r="AD34" i="12"/>
  <c r="E69" i="10"/>
  <c r="E34"/>
  <c r="Q213" i="12"/>
  <c r="Y196"/>
  <c r="O215"/>
  <c r="U113" i="7"/>
  <c r="U148"/>
  <c r="U78"/>
  <c r="AT43" i="8"/>
  <c r="U43" i="7"/>
  <c r="G133" i="10"/>
  <c r="G98"/>
  <c r="G28"/>
  <c r="G63"/>
  <c r="AF28" i="12"/>
  <c r="H209"/>
  <c r="J127" i="10"/>
  <c r="J22"/>
  <c r="J92"/>
  <c r="J57"/>
  <c r="AI22" i="12"/>
  <c r="G150" i="10"/>
  <c r="G80"/>
  <c r="AF45" i="12"/>
  <c r="G115" i="10"/>
  <c r="G45"/>
  <c r="K20"/>
  <c r="K90"/>
  <c r="AJ20" i="12"/>
  <c r="K55" i="10"/>
  <c r="K125"/>
  <c r="X197" i="12"/>
  <c r="Y130" i="10"/>
  <c r="Y95"/>
  <c r="AX25" i="12"/>
  <c r="Y60" i="10"/>
  <c r="Y25"/>
  <c r="Q129"/>
  <c r="AP24" i="12"/>
  <c r="Q94" i="10"/>
  <c r="Q24"/>
  <c r="Q59"/>
  <c r="S129"/>
  <c r="AR24" i="12"/>
  <c r="S59" i="10"/>
  <c r="S94"/>
  <c r="S24"/>
  <c r="H218" i="12"/>
  <c r="L217"/>
  <c r="G163"/>
  <c r="X220"/>
  <c r="S167"/>
  <c r="C55" i="7"/>
  <c r="C90"/>
  <c r="AB20" i="8"/>
  <c r="C125" i="7"/>
  <c r="C20"/>
  <c r="W184" i="12"/>
  <c r="L195"/>
  <c r="D181"/>
  <c r="L201"/>
  <c r="O68" i="7"/>
  <c r="O103"/>
  <c r="O33"/>
  <c r="AN33" i="8"/>
  <c r="O138" i="7"/>
  <c r="M43" i="10"/>
  <c r="M113"/>
  <c r="M148"/>
  <c r="AL43" i="12"/>
  <c r="M78" i="10"/>
  <c r="B152" i="7"/>
  <c r="B47"/>
  <c r="B117"/>
  <c r="B82"/>
  <c r="AA47" i="8"/>
  <c r="P201" i="12"/>
  <c r="N217"/>
  <c r="T217"/>
  <c r="T203"/>
  <c r="T32" i="10"/>
  <c r="T102"/>
  <c r="AS32" i="12"/>
  <c r="T137" i="10"/>
  <c r="T67"/>
  <c r="P220" i="12"/>
  <c r="E217"/>
  <c r="W23" i="10"/>
  <c r="W93"/>
  <c r="AV23" i="12"/>
  <c r="W128" i="10"/>
  <c r="W58"/>
  <c r="T181" i="12"/>
  <c r="L127" i="10"/>
  <c r="L22"/>
  <c r="L92"/>
  <c r="L57"/>
  <c r="AK22" i="12"/>
  <c r="E161"/>
  <c r="L203"/>
  <c r="C107" i="10"/>
  <c r="AB37" i="12"/>
  <c r="C72" i="10"/>
  <c r="C142"/>
  <c r="C37"/>
  <c r="F70"/>
  <c r="F140"/>
  <c r="F35"/>
  <c r="F105"/>
  <c r="AE35" i="12"/>
  <c r="T140" i="10"/>
  <c r="T70"/>
  <c r="T105"/>
  <c r="T35"/>
  <c r="AS35" i="12"/>
  <c r="T162"/>
  <c r="F183"/>
  <c r="X219"/>
  <c r="I100" i="10"/>
  <c r="AH30" i="12"/>
  <c r="I65" i="10"/>
  <c r="I135"/>
  <c r="I30"/>
  <c r="B220" i="12"/>
  <c r="L72" i="10"/>
  <c r="L142"/>
  <c r="L107"/>
  <c r="AK37" i="12"/>
  <c r="L37" i="10"/>
  <c r="R160" i="12"/>
  <c r="I198"/>
  <c r="AK30" i="8"/>
  <c r="L135" i="7"/>
  <c r="L100"/>
  <c r="L30"/>
  <c r="L65"/>
  <c r="AU32" i="12"/>
  <c r="V32" i="10"/>
  <c r="V102"/>
  <c r="V67"/>
  <c r="V137"/>
  <c r="AF30" i="12"/>
  <c r="G30" i="10"/>
  <c r="G135"/>
  <c r="G100"/>
  <c r="G65"/>
  <c r="C204" i="12"/>
  <c r="W187"/>
  <c r="N115" i="7"/>
  <c r="N80"/>
  <c r="N45"/>
  <c r="N150"/>
  <c r="AM45" i="8"/>
  <c r="U175" i="12"/>
  <c r="W76" i="10"/>
  <c r="W111"/>
  <c r="W41"/>
  <c r="AV41" i="12"/>
  <c r="W146" i="10"/>
  <c r="R183" i="12"/>
  <c r="L161"/>
  <c r="H200"/>
  <c r="C206"/>
  <c r="H133" i="7"/>
  <c r="H98"/>
  <c r="H63"/>
  <c r="AG28" i="8"/>
  <c r="H28" i="7"/>
  <c r="Q166" i="12"/>
  <c r="AL39" i="8"/>
  <c r="M144" i="7"/>
  <c r="M109"/>
  <c r="M39"/>
  <c r="M74"/>
  <c r="O174" i="12"/>
  <c r="U80" i="10"/>
  <c r="U45"/>
  <c r="AT45" i="12"/>
  <c r="U115" i="10"/>
  <c r="U150"/>
  <c r="T197" i="12"/>
  <c r="Q181"/>
  <c r="V174"/>
  <c r="B169"/>
  <c r="E82" i="7"/>
  <c r="E117"/>
  <c r="E47"/>
  <c r="AD47" i="8"/>
  <c r="E152" i="7"/>
  <c r="M76"/>
  <c r="M41"/>
  <c r="M111"/>
  <c r="AL41" i="8"/>
  <c r="M146" i="7"/>
  <c r="O43"/>
  <c r="AN43" i="8"/>
  <c r="O78" i="7"/>
  <c r="O148"/>
  <c r="O113"/>
  <c r="V66"/>
  <c r="V31"/>
  <c r="V101"/>
  <c r="AU31" i="8"/>
  <c r="V136" i="7"/>
  <c r="H185" i="12"/>
  <c r="C137" i="10"/>
  <c r="C102"/>
  <c r="C67"/>
  <c r="AB32" i="12"/>
  <c r="C32" i="10"/>
  <c r="P198" i="12"/>
  <c r="S174"/>
  <c r="M161"/>
  <c r="AQ40" i="8"/>
  <c r="R110" i="7"/>
  <c r="R40"/>
  <c r="R145"/>
  <c r="R75"/>
  <c r="E172" i="12"/>
  <c r="W69" i="7"/>
  <c r="W104"/>
  <c r="W34"/>
  <c r="AV34" i="8"/>
  <c r="W139" i="7"/>
  <c r="X175" i="12"/>
  <c r="I206"/>
  <c r="V199"/>
  <c r="B200"/>
  <c r="L219"/>
  <c r="W171"/>
  <c r="AV46" i="8"/>
  <c r="W116" i="7"/>
  <c r="W81"/>
  <c r="W46"/>
  <c r="W151"/>
  <c r="C216" i="12"/>
  <c r="K173"/>
  <c r="AV22" i="8"/>
  <c r="W57" i="7"/>
  <c r="W127"/>
  <c r="W22"/>
  <c r="W92"/>
  <c r="T149" i="10"/>
  <c r="T114"/>
  <c r="AS44" i="12"/>
  <c r="T79" i="10"/>
  <c r="T44"/>
  <c r="F160" i="12"/>
  <c r="B33" i="10"/>
  <c r="B103"/>
  <c r="AA33" i="12"/>
  <c r="B138" i="10"/>
  <c r="B68"/>
  <c r="N207" i="12"/>
  <c r="AQ47" i="8"/>
  <c r="R152" i="7"/>
  <c r="R47"/>
  <c r="R117"/>
  <c r="R82"/>
  <c r="C203" i="12"/>
  <c r="S204"/>
  <c r="J215"/>
  <c r="T213"/>
  <c r="J177"/>
  <c r="I64" i="10"/>
  <c r="I134"/>
  <c r="I99"/>
  <c r="I29"/>
  <c r="AH29" i="12"/>
  <c r="X108" i="7"/>
  <c r="AW38" i="8"/>
  <c r="X143" i="7"/>
  <c r="X73"/>
  <c r="X38"/>
  <c r="X213" i="12"/>
  <c r="Q184"/>
  <c r="R181"/>
  <c r="AT42"/>
  <c r="U77" i="10"/>
  <c r="U112"/>
  <c r="U42"/>
  <c r="U147"/>
  <c r="U197" i="12"/>
  <c r="J220"/>
  <c r="E213"/>
  <c r="L162"/>
  <c r="F185"/>
  <c r="U210"/>
  <c r="X90" i="10"/>
  <c r="X20"/>
  <c r="X55"/>
  <c r="X125"/>
  <c r="AW20" i="12"/>
  <c r="E135" i="10"/>
  <c r="AD30" i="12"/>
  <c r="E100" i="10"/>
  <c r="E65"/>
  <c r="E30"/>
  <c r="C69" i="7"/>
  <c r="C104"/>
  <c r="AB34" i="8"/>
  <c r="C34" i="7"/>
  <c r="C139"/>
  <c r="N196" i="12"/>
  <c r="J70" i="10"/>
  <c r="J105"/>
  <c r="J140"/>
  <c r="J35"/>
  <c r="AI35" i="12"/>
  <c r="B40" i="10"/>
  <c r="B110"/>
  <c r="B75"/>
  <c r="AA40" i="12"/>
  <c r="B145" i="10"/>
  <c r="U167" i="12"/>
  <c r="AX29"/>
  <c r="Y29" i="10"/>
  <c r="Y64"/>
  <c r="Y134"/>
  <c r="Y99"/>
  <c r="Q197" i="12"/>
  <c r="AS30"/>
  <c r="T30" i="10"/>
  <c r="T65"/>
  <c r="T135"/>
  <c r="T100"/>
  <c r="Q67"/>
  <c r="Q102"/>
  <c r="Q32"/>
  <c r="Q137"/>
  <c r="AP32" i="12"/>
  <c r="B216"/>
  <c r="J33" i="10"/>
  <c r="J68"/>
  <c r="AI33" i="12"/>
  <c r="J103" i="10"/>
  <c r="J138"/>
  <c r="G72"/>
  <c r="G107"/>
  <c r="G37"/>
  <c r="G142"/>
  <c r="AF37" i="12"/>
  <c r="P199"/>
  <c r="O64" i="7"/>
  <c r="O134"/>
  <c r="O29"/>
  <c r="AN29" i="8"/>
  <c r="O99" i="7"/>
  <c r="Y144" i="10"/>
  <c r="Y39"/>
  <c r="Y109"/>
  <c r="AX39" i="12"/>
  <c r="Y74" i="10"/>
  <c r="E175" i="12"/>
  <c r="P221"/>
  <c r="M94" i="10"/>
  <c r="M129"/>
  <c r="M24"/>
  <c r="M59"/>
  <c r="AL24" i="12"/>
  <c r="M151" i="7"/>
  <c r="M116"/>
  <c r="M46"/>
  <c r="AL46" i="8"/>
  <c r="M81" i="7"/>
  <c r="P195" i="12"/>
  <c r="U179"/>
  <c r="O95" i="10"/>
  <c r="AN25" i="12"/>
  <c r="O25" i="10"/>
  <c r="O130"/>
  <c r="O60"/>
  <c r="G220" i="12"/>
  <c r="G178"/>
  <c r="I82" i="10"/>
  <c r="I117"/>
  <c r="I47"/>
  <c r="AH47" i="12"/>
  <c r="I152" i="10"/>
  <c r="Q208" i="12"/>
  <c r="S206"/>
  <c r="AL26"/>
  <c r="M61" i="10"/>
  <c r="M26"/>
  <c r="M131"/>
  <c r="M96"/>
  <c r="M212" i="12"/>
  <c r="AI43"/>
  <c r="J148" i="10"/>
  <c r="J78"/>
  <c r="J43"/>
  <c r="J113"/>
  <c r="E199" i="12"/>
  <c r="O216"/>
  <c r="C94" i="7"/>
  <c r="AB24" i="8"/>
  <c r="C59" i="7"/>
  <c r="C129"/>
  <c r="C24"/>
  <c r="N134"/>
  <c r="N29"/>
  <c r="N99"/>
  <c r="AM29" i="8"/>
  <c r="N64" i="7"/>
  <c r="E163" i="12"/>
  <c r="AX36"/>
  <c r="Y71" i="10"/>
  <c r="Y36"/>
  <c r="Y106"/>
  <c r="Y141"/>
  <c r="D160" i="12"/>
  <c r="X43" i="7"/>
  <c r="AW43" i="8"/>
  <c r="X78" i="7"/>
  <c r="X113"/>
  <c r="X148"/>
  <c r="E196" i="12"/>
  <c r="Y167"/>
  <c r="AB38" i="8"/>
  <c r="C38" i="7"/>
  <c r="C73"/>
  <c r="C108"/>
  <c r="C143"/>
  <c r="O182" i="12"/>
  <c r="H149" i="10"/>
  <c r="H114"/>
  <c r="AG44" i="12"/>
  <c r="H44" i="10"/>
  <c r="H79"/>
  <c r="M170" i="12"/>
  <c r="Q163"/>
  <c r="J152" i="7"/>
  <c r="J117"/>
  <c r="AI47" i="8"/>
  <c r="J47" i="7"/>
  <c r="J82"/>
  <c r="AP23" i="12"/>
  <c r="Q128" i="10"/>
  <c r="Q23"/>
  <c r="Q58"/>
  <c r="Q93"/>
  <c r="B198" i="12"/>
  <c r="T182"/>
  <c r="T26" i="7"/>
  <c r="AS26" i="8"/>
  <c r="T61" i="7"/>
  <c r="T96"/>
  <c r="T131"/>
  <c r="D205" i="12"/>
  <c r="AE25"/>
  <c r="F95" i="10"/>
  <c r="F25"/>
  <c r="F60"/>
  <c r="F130"/>
  <c r="Y173" i="12"/>
  <c r="AQ37" i="8"/>
  <c r="R72" i="7"/>
  <c r="R142"/>
  <c r="R37"/>
  <c r="R107"/>
  <c r="N178" i="12"/>
  <c r="H173"/>
  <c r="S169"/>
  <c r="T163"/>
  <c r="X187"/>
  <c r="P210"/>
  <c r="G204"/>
  <c r="G99" i="7"/>
  <c r="G64"/>
  <c r="G134"/>
  <c r="AF29" i="8"/>
  <c r="G29" i="7"/>
  <c r="V183" i="12"/>
  <c r="AM45"/>
  <c r="N150" i="10"/>
  <c r="N45"/>
  <c r="N80"/>
  <c r="N115"/>
  <c r="V202" i="12"/>
  <c r="W172"/>
  <c r="D217"/>
  <c r="F47" i="7"/>
  <c r="F117"/>
  <c r="AE47" i="8"/>
  <c r="F82" i="7"/>
  <c r="F152"/>
  <c r="G134" i="10"/>
  <c r="AF29" i="12"/>
  <c r="G64" i="10"/>
  <c r="G29"/>
  <c r="G99"/>
  <c r="X195" i="12"/>
  <c r="U168"/>
  <c r="O162"/>
  <c r="H210"/>
  <c r="U161"/>
  <c r="X217"/>
  <c r="B101" i="7"/>
  <c r="AA31" i="8"/>
  <c r="B66" i="7"/>
  <c r="B136"/>
  <c r="B31"/>
  <c r="B182" i="12"/>
  <c r="Q64" i="10"/>
  <c r="Q99"/>
  <c r="AP29" i="12"/>
  <c r="Q134" i="10"/>
  <c r="Q29"/>
  <c r="K197" i="12"/>
  <c r="AD27" i="8"/>
  <c r="E62" i="7"/>
  <c r="E132"/>
  <c r="E97"/>
  <c r="E27"/>
  <c r="C182" i="12"/>
  <c r="I183"/>
  <c r="E178"/>
  <c r="AR43"/>
  <c r="S43" i="10"/>
  <c r="S148"/>
  <c r="S78"/>
  <c r="S113"/>
  <c r="X169" i="12"/>
  <c r="N197"/>
  <c r="B46" i="7"/>
  <c r="B116"/>
  <c r="B81"/>
  <c r="AA46" i="8"/>
  <c r="B151" i="7"/>
  <c r="AI41" i="12"/>
  <c r="J76" i="10"/>
  <c r="J146"/>
  <c r="J41"/>
  <c r="J111"/>
  <c r="S26"/>
  <c r="S96"/>
  <c r="S61"/>
  <c r="AR26" i="12"/>
  <c r="S131" i="10"/>
  <c r="S218" i="12"/>
  <c r="U213"/>
  <c r="T209"/>
  <c r="P208"/>
  <c r="G150" i="7"/>
  <c r="G80"/>
  <c r="G45"/>
  <c r="G115"/>
  <c r="AF45" i="8"/>
  <c r="P183" i="12"/>
  <c r="D134" i="10"/>
  <c r="D29"/>
  <c r="D99"/>
  <c r="AC29" i="12"/>
  <c r="D64" i="10"/>
  <c r="L108"/>
  <c r="L73"/>
  <c r="AK38" i="12"/>
  <c r="L143" i="10"/>
  <c r="L38"/>
  <c r="V215" i="12"/>
  <c r="K177"/>
  <c r="K180"/>
  <c r="C108" i="10"/>
  <c r="AB38" i="12"/>
  <c r="C38" i="10"/>
  <c r="C73"/>
  <c r="C143"/>
  <c r="U180" i="12"/>
  <c r="F176"/>
  <c r="U211"/>
  <c r="V28" i="7"/>
  <c r="V98"/>
  <c r="AU28" i="8"/>
  <c r="V63" i="7"/>
  <c r="V133"/>
  <c r="AV45" i="8"/>
  <c r="W150" i="7"/>
  <c r="W45"/>
  <c r="W115"/>
  <c r="W80"/>
  <c r="I144" i="10"/>
  <c r="I109"/>
  <c r="I74"/>
  <c r="I39"/>
  <c r="AH39" i="12"/>
  <c r="L78" i="7"/>
  <c r="AK43" i="8"/>
  <c r="L113" i="7"/>
  <c r="L43"/>
  <c r="L148"/>
  <c r="B57" i="10"/>
  <c r="AA22" i="12"/>
  <c r="B22" i="10"/>
  <c r="B92"/>
  <c r="B127"/>
  <c r="H25"/>
  <c r="H95"/>
  <c r="H130"/>
  <c r="AG25" i="12"/>
  <c r="H60" i="10"/>
  <c r="S214" i="12"/>
  <c r="L202"/>
  <c r="G173"/>
  <c r="X90" i="7"/>
  <c r="AW20" i="8"/>
  <c r="X125" i="7"/>
  <c r="X20"/>
  <c r="X55"/>
  <c r="Q160" i="12"/>
  <c r="S137" i="10"/>
  <c r="S32"/>
  <c r="S102"/>
  <c r="AR32" i="12"/>
  <c r="S67" i="10"/>
  <c r="AC40" i="8"/>
  <c r="D75" i="7"/>
  <c r="D110"/>
  <c r="D40"/>
  <c r="D145"/>
  <c r="Q116" i="10"/>
  <c r="AP46" i="12"/>
  <c r="Q151" i="10"/>
  <c r="Q46"/>
  <c r="Q81"/>
  <c r="J134"/>
  <c r="J29"/>
  <c r="J99"/>
  <c r="J64"/>
  <c r="AI29" i="12"/>
  <c r="O131" i="7"/>
  <c r="AN26" i="8"/>
  <c r="O61" i="7"/>
  <c r="O96"/>
  <c r="O26"/>
  <c r="S201" i="12"/>
  <c r="K200"/>
  <c r="U219"/>
  <c r="O163"/>
  <c r="M174"/>
  <c r="H151" i="10"/>
  <c r="H46"/>
  <c r="H116"/>
  <c r="H81"/>
  <c r="AG46" i="12"/>
  <c r="D148" i="7"/>
  <c r="AC43" i="8"/>
  <c r="D43" i="7"/>
  <c r="D113"/>
  <c r="D78"/>
  <c r="W178" i="12"/>
  <c r="B134" i="10"/>
  <c r="B29"/>
  <c r="B99"/>
  <c r="AA29" i="12"/>
  <c r="B64" i="10"/>
  <c r="AW24" i="12"/>
  <c r="X59" i="10"/>
  <c r="X129"/>
  <c r="X24"/>
  <c r="X94"/>
  <c r="L174" i="12"/>
  <c r="B215"/>
  <c r="P113" i="10"/>
  <c r="P43"/>
  <c r="AO43" i="12"/>
  <c r="P148" i="10"/>
  <c r="P78"/>
  <c r="E150"/>
  <c r="E45"/>
  <c r="E115"/>
  <c r="AD45" i="12"/>
  <c r="E80" i="10"/>
  <c r="S149"/>
  <c r="S44"/>
  <c r="S114"/>
  <c r="AR44" i="12"/>
  <c r="S79" i="10"/>
  <c r="T149" i="7"/>
  <c r="AS44" i="8"/>
  <c r="T44" i="7"/>
  <c r="T79"/>
  <c r="T114"/>
  <c r="F209" i="12"/>
  <c r="N204"/>
  <c r="N199"/>
  <c r="AJ49"/>
  <c r="K84" i="10"/>
  <c r="K154"/>
  <c r="K49"/>
  <c r="K119"/>
  <c r="H221" i="12"/>
  <c r="L153" i="10"/>
  <c r="L118"/>
  <c r="L48"/>
  <c r="AK48" i="12"/>
  <c r="L83" i="10"/>
  <c r="S210" i="12"/>
  <c r="R221"/>
  <c r="W218"/>
  <c r="C173"/>
  <c r="I147" i="10"/>
  <c r="AH42" i="12"/>
  <c r="I77" i="10"/>
  <c r="I112"/>
  <c r="I42"/>
  <c r="H184" i="12"/>
  <c r="S171"/>
  <c r="C208"/>
  <c r="P46" i="7"/>
  <c r="P116"/>
  <c r="P81"/>
  <c r="AO46" i="8"/>
  <c r="P151" i="7"/>
  <c r="V177" i="12"/>
  <c r="U171"/>
  <c r="AB35"/>
  <c r="C70" i="10"/>
  <c r="C140"/>
  <c r="C35"/>
  <c r="C105"/>
  <c r="F149"/>
  <c r="F44"/>
  <c r="F114"/>
  <c r="AE44" i="12"/>
  <c r="F79" i="10"/>
  <c r="V163" i="12"/>
  <c r="I203"/>
  <c r="AW26"/>
  <c r="X131" i="10"/>
  <c r="X26"/>
  <c r="X61"/>
  <c r="X96"/>
  <c r="B207" i="12"/>
  <c r="R219"/>
  <c r="W213"/>
  <c r="G95" i="10"/>
  <c r="G130"/>
  <c r="G60"/>
  <c r="G25"/>
  <c r="AF25" i="12"/>
  <c r="K217"/>
  <c r="AK34"/>
  <c r="L104" i="10"/>
  <c r="L34"/>
  <c r="L69"/>
  <c r="L139"/>
  <c r="W181" i="12"/>
  <c r="O42" i="10"/>
  <c r="AN42" i="12"/>
  <c r="O77" i="10"/>
  <c r="O147"/>
  <c r="O112"/>
  <c r="Y215" i="12"/>
  <c r="M115" i="10"/>
  <c r="AL45" i="12"/>
  <c r="M80" i="10"/>
  <c r="M45"/>
  <c r="M150"/>
  <c r="G96"/>
  <c r="AF26" i="12"/>
  <c r="G61" i="10"/>
  <c r="G26"/>
  <c r="G131"/>
  <c r="R172" i="12"/>
  <c r="H187"/>
  <c r="L176"/>
  <c r="C209"/>
  <c r="C220"/>
  <c r="E215"/>
  <c r="W200"/>
  <c r="O208"/>
  <c r="F93" i="10"/>
  <c r="F128"/>
  <c r="F23"/>
  <c r="F58"/>
  <c r="AE23" i="12"/>
  <c r="N151" i="10"/>
  <c r="AM46" i="12"/>
  <c r="N81" i="10"/>
  <c r="N116"/>
  <c r="N46"/>
  <c r="D175" i="12"/>
  <c r="J187"/>
  <c r="AW31" i="8"/>
  <c r="X66" i="7"/>
  <c r="X31"/>
  <c r="X101"/>
  <c r="X136"/>
  <c r="G181" i="12"/>
  <c r="L183"/>
  <c r="J186"/>
  <c r="AV37"/>
  <c r="W142" i="10"/>
  <c r="W37"/>
  <c r="W72"/>
  <c r="W107"/>
  <c r="Q202" i="12"/>
  <c r="N195"/>
  <c r="Q162"/>
  <c r="J71" i="10"/>
  <c r="AI36" i="12"/>
  <c r="J141" i="10"/>
  <c r="J36"/>
  <c r="J106"/>
  <c r="D215" i="12"/>
  <c r="V166"/>
  <c r="E203"/>
  <c r="M184"/>
  <c r="W74" i="10"/>
  <c r="W39"/>
  <c r="W109"/>
  <c r="AV39" i="12"/>
  <c r="W144" i="10"/>
  <c r="H115" i="7"/>
  <c r="H80"/>
  <c r="H150"/>
  <c r="AG45" i="8"/>
  <c r="H45" i="7"/>
  <c r="U136" i="10"/>
  <c r="U101"/>
  <c r="U66"/>
  <c r="U31"/>
  <c r="AT31" i="12"/>
  <c r="S200"/>
  <c r="U163"/>
  <c r="G213"/>
  <c r="R109" i="10"/>
  <c r="R74"/>
  <c r="R144"/>
  <c r="AQ39" i="12"/>
  <c r="R39" i="10"/>
  <c r="W44" i="7"/>
  <c r="AV44" i="8"/>
  <c r="W79" i="7"/>
  <c r="W114"/>
  <c r="W149"/>
  <c r="B175" i="12"/>
  <c r="AX24" i="8"/>
  <c r="Y129" i="7"/>
  <c r="Y24"/>
  <c r="Y59"/>
  <c r="Y94"/>
  <c r="AW37" i="8"/>
  <c r="X142" i="7"/>
  <c r="X37"/>
  <c r="X107"/>
  <c r="X72"/>
  <c r="P101"/>
  <c r="P66"/>
  <c r="P136"/>
  <c r="AO31" i="8"/>
  <c r="P31" i="7"/>
  <c r="N162" i="12"/>
  <c r="G219"/>
  <c r="H205"/>
  <c r="Y195"/>
  <c r="I175"/>
  <c r="B21" i="10"/>
  <c r="B91"/>
  <c r="AA21" i="12"/>
  <c r="B126" i="10"/>
  <c r="B56"/>
  <c r="W63"/>
  <c r="W98"/>
  <c r="W133"/>
  <c r="AV28" i="12"/>
  <c r="W28" i="10"/>
  <c r="E186" i="12"/>
  <c r="T109" i="7"/>
  <c r="T74"/>
  <c r="T144"/>
  <c r="AS39" i="8"/>
  <c r="T39" i="7"/>
  <c r="S212" i="12"/>
  <c r="B186"/>
  <c r="K196"/>
  <c r="B210"/>
  <c r="X180"/>
  <c r="F21" i="7"/>
  <c r="F91"/>
  <c r="F126"/>
  <c r="F56"/>
  <c r="AE21" i="8"/>
  <c r="Q200" i="12"/>
  <c r="I103" i="10"/>
  <c r="AH33" i="12"/>
  <c r="I138" i="10"/>
  <c r="I68"/>
  <c r="I33"/>
  <c r="O203" i="12"/>
  <c r="C215"/>
  <c r="M200"/>
  <c r="D116" i="10"/>
  <c r="AC46" i="12"/>
  <c r="D151" i="10"/>
  <c r="D46"/>
  <c r="D81"/>
  <c r="W195" i="12"/>
  <c r="O183"/>
  <c r="AP25" i="8"/>
  <c r="Q95" i="7"/>
  <c r="Q130"/>
  <c r="Q60"/>
  <c r="Q25"/>
  <c r="E99" i="10"/>
  <c r="AD29" i="12"/>
  <c r="E64" i="10"/>
  <c r="E29"/>
  <c r="E134"/>
  <c r="E168" i="12"/>
  <c r="L81" i="7"/>
  <c r="L151"/>
  <c r="L116"/>
  <c r="AK46" i="8"/>
  <c r="L46" i="7"/>
  <c r="I202" i="12"/>
  <c r="I137" i="7"/>
  <c r="AH32" i="8"/>
  <c r="I67" i="7"/>
  <c r="I32"/>
  <c r="I102"/>
  <c r="K179" i="12"/>
  <c r="N169"/>
  <c r="G114" i="10"/>
  <c r="G79"/>
  <c r="AF44" i="12"/>
  <c r="G149" i="10"/>
  <c r="G44"/>
  <c r="U217" i="12"/>
  <c r="L209"/>
  <c r="O210"/>
  <c r="T25" i="7"/>
  <c r="AS25" i="8"/>
  <c r="T95" i="7"/>
  <c r="T60"/>
  <c r="T130"/>
  <c r="X163" i="12"/>
  <c r="AP39"/>
  <c r="Q144" i="10"/>
  <c r="Q74"/>
  <c r="Q39"/>
  <c r="Q109"/>
  <c r="P216" i="12"/>
  <c r="Q216"/>
  <c r="Q175"/>
  <c r="P180"/>
  <c r="R212"/>
  <c r="W210"/>
  <c r="S187"/>
  <c r="N221"/>
  <c r="AC33"/>
  <c r="D103" i="10"/>
  <c r="D138"/>
  <c r="D68"/>
  <c r="D33"/>
  <c r="U174" i="12"/>
  <c r="W176"/>
  <c r="AP28"/>
  <c r="Q28" i="10"/>
  <c r="Q133"/>
  <c r="Q98"/>
  <c r="Q63"/>
  <c r="R213" i="12"/>
  <c r="M175"/>
  <c r="B33" i="7"/>
  <c r="B68"/>
  <c r="AA33" i="8"/>
  <c r="B138" i="7"/>
  <c r="B103"/>
  <c r="C79" i="10"/>
  <c r="C114"/>
  <c r="C44"/>
  <c r="AB44" i="12"/>
  <c r="C149" i="10"/>
  <c r="G172" i="12"/>
  <c r="Y42" i="10"/>
  <c r="AX42" i="12"/>
  <c r="Y77" i="10"/>
  <c r="Y112"/>
  <c r="Y147"/>
  <c r="I217" i="12"/>
  <c r="B197"/>
  <c r="W165"/>
  <c r="U28" i="10"/>
  <c r="U63"/>
  <c r="U98"/>
  <c r="AT28" i="12"/>
  <c r="U133" i="10"/>
  <c r="K219" i="12"/>
  <c r="G222"/>
  <c r="K31" i="7"/>
  <c r="K101"/>
  <c r="AJ31" i="8"/>
  <c r="K66" i="7"/>
  <c r="K136"/>
  <c r="J128" i="10"/>
  <c r="J23"/>
  <c r="J93"/>
  <c r="AI23" i="12"/>
  <c r="J58" i="10"/>
  <c r="G176" i="12"/>
  <c r="P186"/>
  <c r="X209"/>
  <c r="X130" i="7"/>
  <c r="X25"/>
  <c r="X60"/>
  <c r="X95"/>
  <c r="AW25" i="8"/>
  <c r="X196" i="12"/>
  <c r="AC44"/>
  <c r="D79" i="10"/>
  <c r="D149"/>
  <c r="D44"/>
  <c r="D114"/>
  <c r="G215" i="12"/>
  <c r="J45" i="10"/>
  <c r="J115"/>
  <c r="AI45" i="12"/>
  <c r="J80" i="10"/>
  <c r="J150"/>
  <c r="I73"/>
  <c r="I38"/>
  <c r="AH38" i="12"/>
  <c r="I108" i="10"/>
  <c r="I143"/>
  <c r="G76"/>
  <c r="G41"/>
  <c r="G146"/>
  <c r="G111"/>
  <c r="AF41" i="12"/>
  <c r="C129" i="10"/>
  <c r="C59"/>
  <c r="C24"/>
  <c r="C94"/>
  <c r="AB24" i="12"/>
  <c r="N117" i="7"/>
  <c r="AM47" i="8"/>
  <c r="N47" i="7"/>
  <c r="N82"/>
  <c r="N152"/>
  <c r="T212" i="12"/>
  <c r="P139" i="10"/>
  <c r="P69"/>
  <c r="P34"/>
  <c r="P104"/>
  <c r="AO34" i="12"/>
  <c r="C177"/>
  <c r="AH41"/>
  <c r="I76" i="10"/>
  <c r="I146"/>
  <c r="I41"/>
  <c r="I111"/>
  <c r="Q25"/>
  <c r="Q95"/>
  <c r="AP25" i="12"/>
  <c r="Q60" i="10"/>
  <c r="Q130"/>
  <c r="I60"/>
  <c r="I25"/>
  <c r="I130"/>
  <c r="I95"/>
  <c r="AH25" i="12"/>
  <c r="W162"/>
  <c r="M221"/>
  <c r="F199"/>
  <c r="G55" i="7"/>
  <c r="AF20" i="8"/>
  <c r="G125" i="7"/>
  <c r="G20"/>
  <c r="G90"/>
  <c r="X82" i="10"/>
  <c r="AW47" i="12"/>
  <c r="X47" s="1"/>
  <c r="X152" i="10"/>
  <c r="X47"/>
  <c r="X117"/>
  <c r="T186" i="12"/>
  <c r="E151" i="10"/>
  <c r="E81"/>
  <c r="E46"/>
  <c r="E116"/>
  <c r="AD46" i="12"/>
  <c r="AR45" i="8"/>
  <c r="S80" s="1"/>
  <c r="S115" i="7"/>
  <c r="S80"/>
  <c r="S150"/>
  <c r="S45"/>
  <c r="U139" i="10"/>
  <c r="U104"/>
  <c r="U34"/>
  <c r="U69"/>
  <c r="AT34" i="12"/>
  <c r="P128" i="7"/>
  <c r="P58"/>
  <c r="P23"/>
  <c r="P93"/>
  <c r="AO23" i="8"/>
  <c r="J173" i="12"/>
  <c r="K80" i="10"/>
  <c r="AJ45" i="12"/>
  <c r="K150" i="10"/>
  <c r="K45"/>
  <c r="K115"/>
  <c r="V184" i="12"/>
  <c r="AO21"/>
  <c r="P21" s="1"/>
  <c r="P91" i="10"/>
  <c r="P21"/>
  <c r="P126"/>
  <c r="P56"/>
  <c r="K199" i="12"/>
  <c r="Q172"/>
  <c r="S36" i="10"/>
  <c r="AR36" i="12"/>
  <c r="S36" s="1"/>
  <c r="S106" i="10"/>
  <c r="S141"/>
  <c r="S71"/>
  <c r="U205" i="12"/>
  <c r="C196"/>
  <c r="V140" i="7"/>
  <c r="V35"/>
  <c r="V105"/>
  <c r="AU35" i="8"/>
  <c r="V70" i="7"/>
  <c r="E144"/>
  <c r="E39"/>
  <c r="E109"/>
  <c r="AD39" i="8"/>
  <c r="E74" i="7"/>
  <c r="M215" i="12"/>
  <c r="AW23" i="8"/>
  <c r="X93" i="7"/>
  <c r="X58"/>
  <c r="X128"/>
  <c r="X23"/>
  <c r="C45"/>
  <c r="C150"/>
  <c r="C115"/>
  <c r="AB45" i="8"/>
  <c r="C80" i="7"/>
  <c r="L222" i="12"/>
  <c r="V39" i="7"/>
  <c r="V109"/>
  <c r="AU39" i="8"/>
  <c r="V74" i="7"/>
  <c r="V144"/>
  <c r="Y161" i="12"/>
  <c r="O184"/>
  <c r="E205"/>
  <c r="AR37" i="8"/>
  <c r="S37" i="7"/>
  <c r="S72"/>
  <c r="S142"/>
  <c r="S107"/>
  <c r="W198" i="12"/>
  <c r="U75" i="10"/>
  <c r="U40"/>
  <c r="U145"/>
  <c r="U110"/>
  <c r="AT40" i="12"/>
  <c r="R211"/>
  <c r="I212"/>
  <c r="F75" i="10"/>
  <c r="AE40" i="12"/>
  <c r="F145" i="10"/>
  <c r="F40"/>
  <c r="F110"/>
  <c r="L77"/>
  <c r="AK42" i="12"/>
  <c r="L147" i="10"/>
  <c r="L42"/>
  <c r="L112"/>
  <c r="B211" i="12"/>
  <c r="W206"/>
  <c r="I172"/>
  <c r="B219"/>
  <c r="M176"/>
  <c r="S132" i="10"/>
  <c r="AR27" i="12"/>
  <c r="S27" i="10"/>
  <c r="S97"/>
  <c r="S62"/>
  <c r="F147" i="7"/>
  <c r="F77"/>
  <c r="F112"/>
  <c r="AE42" i="8"/>
  <c r="F42" i="7"/>
  <c r="W216" i="12"/>
  <c r="U22" i="10"/>
  <c r="AT22" i="12"/>
  <c r="U92" i="10"/>
  <c r="U57"/>
  <c r="U127"/>
  <c r="N209" i="12"/>
  <c r="Q173"/>
  <c r="H215"/>
  <c r="H202"/>
  <c r="P60" i="7"/>
  <c r="P130"/>
  <c r="P25"/>
  <c r="P95"/>
  <c r="AO25" i="8"/>
  <c r="H71" i="7"/>
  <c r="H36"/>
  <c r="AG36" i="8"/>
  <c r="H106" i="7"/>
  <c r="H141"/>
  <c r="D214" i="12"/>
  <c r="B73" i="10"/>
  <c r="B38"/>
  <c r="B108"/>
  <c r="AA38" i="12"/>
  <c r="B143" i="10"/>
  <c r="U212" i="12"/>
  <c r="W221"/>
  <c r="S203"/>
  <c r="C212"/>
  <c r="H164"/>
  <c r="AR30"/>
  <c r="S65" i="10"/>
  <c r="S135"/>
  <c r="S100"/>
  <c r="S30"/>
  <c r="X140" i="7"/>
  <c r="X35"/>
  <c r="X105"/>
  <c r="X70"/>
  <c r="AW35" i="8"/>
  <c r="G170" i="12"/>
  <c r="N164"/>
  <c r="E21" i="10"/>
  <c r="E91"/>
  <c r="AD21" i="12"/>
  <c r="E126" i="10"/>
  <c r="E56"/>
  <c r="K181" i="12"/>
  <c r="I69" i="10"/>
  <c r="I104"/>
  <c r="AH34" i="12"/>
  <c r="I139" i="10"/>
  <c r="I34"/>
  <c r="T93"/>
  <c r="AS23" i="12"/>
  <c r="T58" i="10"/>
  <c r="T128"/>
  <c r="T23"/>
  <c r="Y205" i="12"/>
  <c r="M218"/>
  <c r="W215"/>
  <c r="Y166"/>
  <c r="M169"/>
  <c r="I195"/>
  <c r="J118" i="10"/>
  <c r="AI48" i="12"/>
  <c r="J83" i="10"/>
  <c r="J48"/>
  <c r="J153"/>
  <c r="I71"/>
  <c r="I141"/>
  <c r="I36"/>
  <c r="I106"/>
  <c r="AH36" i="12"/>
  <c r="V172"/>
  <c r="C214"/>
  <c r="X204"/>
  <c r="P218"/>
  <c r="N93" i="10"/>
  <c r="AM23" i="12"/>
  <c r="N58" i="10"/>
  <c r="N23"/>
  <c r="N128"/>
  <c r="U152" i="7"/>
  <c r="U47"/>
  <c r="U117"/>
  <c r="U82"/>
  <c r="AT47" i="8"/>
  <c r="F109" i="10"/>
  <c r="AE39" i="12"/>
  <c r="F74" i="10"/>
  <c r="F39"/>
  <c r="F144"/>
  <c r="P215" i="12"/>
  <c r="H168"/>
  <c r="Q204"/>
  <c r="N184"/>
  <c r="B205"/>
  <c r="X95" i="10"/>
  <c r="AW25" i="12"/>
  <c r="X60" i="10"/>
  <c r="X130"/>
  <c r="X25"/>
  <c r="D196" i="12"/>
  <c r="K163"/>
  <c r="C185"/>
  <c r="D200"/>
  <c r="B116" i="10"/>
  <c r="AA46" i="12"/>
  <c r="B81" i="10"/>
  <c r="B151"/>
  <c r="B46"/>
  <c r="F212" i="12"/>
  <c r="G186"/>
  <c r="AN34"/>
  <c r="O69" i="10"/>
  <c r="O34"/>
  <c r="O104"/>
  <c r="O139"/>
  <c r="H196" i="12"/>
  <c r="E200"/>
  <c r="AT38" i="8"/>
  <c r="U143" i="7"/>
  <c r="U38"/>
  <c r="U73"/>
  <c r="U108"/>
  <c r="P149"/>
  <c r="P114"/>
  <c r="AO44" i="8"/>
  <c r="P79" i="7"/>
  <c r="P44"/>
  <c r="T169" i="12"/>
  <c r="D80" i="7"/>
  <c r="D45"/>
  <c r="D115"/>
  <c r="D150"/>
  <c r="AC45" i="8"/>
  <c r="P176" i="12"/>
  <c r="B178"/>
  <c r="X211"/>
  <c r="P116" i="10"/>
  <c r="P151"/>
  <c r="P46"/>
  <c r="P81"/>
  <c r="AO46" i="12"/>
  <c r="Q222"/>
  <c r="I181"/>
  <c r="AF42"/>
  <c r="G42" i="10"/>
  <c r="G112"/>
  <c r="G77"/>
  <c r="G147"/>
  <c r="P214" i="12"/>
  <c r="I210"/>
  <c r="AU30"/>
  <c r="V30" i="10"/>
  <c r="V100"/>
  <c r="V65"/>
  <c r="V135"/>
  <c r="J165" i="12"/>
  <c r="J212"/>
  <c r="N20" i="7"/>
  <c r="AM20" i="8"/>
  <c r="N125" i="7"/>
  <c r="N55"/>
  <c r="N90"/>
  <c r="O206" i="12"/>
  <c r="M33" i="10"/>
  <c r="M103"/>
  <c r="M68"/>
  <c r="M138"/>
  <c r="AL33" i="12"/>
  <c r="O205"/>
  <c r="K108" i="7"/>
  <c r="AJ38" i="8"/>
  <c r="K38" i="7"/>
  <c r="K73"/>
  <c r="K143"/>
  <c r="AT43" i="12"/>
  <c r="U43" i="10"/>
  <c r="U113"/>
  <c r="U148"/>
  <c r="U78"/>
  <c r="R47"/>
  <c r="R82"/>
  <c r="R152"/>
  <c r="R117"/>
  <c r="AQ47" i="12"/>
  <c r="O78" i="10"/>
  <c r="O43"/>
  <c r="O113"/>
  <c r="AN43" i="12"/>
  <c r="O148" i="10"/>
  <c r="R131"/>
  <c r="R96"/>
  <c r="AQ26" i="12"/>
  <c r="R61" i="10"/>
  <c r="R26"/>
  <c r="Y72"/>
  <c r="Y37"/>
  <c r="Y107"/>
  <c r="Y142"/>
  <c r="AX37" i="12"/>
  <c r="B129" i="10"/>
  <c r="B94"/>
  <c r="AA24" i="12"/>
  <c r="B24" i="10"/>
  <c r="B59"/>
  <c r="T84"/>
  <c r="AS49" i="12"/>
  <c r="T154" i="10"/>
  <c r="T49"/>
  <c r="T119"/>
  <c r="M209" i="12"/>
  <c r="E42" i="7"/>
  <c r="AD42" i="8"/>
  <c r="E147" i="7"/>
  <c r="E112"/>
  <c r="E77"/>
  <c r="M201" i="12"/>
  <c r="T210"/>
  <c r="S26" i="7"/>
  <c r="S61"/>
  <c r="AR26" i="8"/>
  <c r="S96" i="7"/>
  <c r="S131"/>
  <c r="I219" i="12"/>
  <c r="B130" i="10"/>
  <c r="AA25" i="12"/>
  <c r="B60" i="10"/>
  <c r="B25"/>
  <c r="B95"/>
  <c r="Y203" i="12"/>
  <c r="G162"/>
  <c r="U116" i="7"/>
  <c r="U46"/>
  <c r="U81"/>
  <c r="U151"/>
  <c r="AT46" i="8"/>
  <c r="F222" i="12"/>
  <c r="U173"/>
  <c r="J100" i="7"/>
  <c r="J65"/>
  <c r="AI30" i="8"/>
  <c r="J135" i="7"/>
  <c r="J30"/>
  <c r="H197" i="12"/>
  <c r="H170"/>
  <c r="O164"/>
  <c r="O173"/>
  <c r="AN32" i="8"/>
  <c r="O102" i="7"/>
  <c r="O67"/>
  <c r="O137"/>
  <c r="O32"/>
  <c r="I218" i="12"/>
  <c r="T198"/>
  <c r="N163"/>
  <c r="Y213"/>
  <c r="R149" i="7"/>
  <c r="AQ44" i="8"/>
  <c r="R44" i="7"/>
  <c r="R79"/>
  <c r="R114"/>
  <c r="AC49" i="12"/>
  <c r="D49" i="10"/>
  <c r="D84"/>
  <c r="D119"/>
  <c r="D154"/>
  <c r="D100" i="7"/>
  <c r="D65"/>
  <c r="AC30" i="8"/>
  <c r="D135" i="7"/>
  <c r="D30"/>
  <c r="Y143" i="10"/>
  <c r="Y38"/>
  <c r="Y108"/>
  <c r="AX38" i="12"/>
  <c r="Y73" i="10"/>
  <c r="C168" i="12"/>
  <c r="K96" i="10"/>
  <c r="AJ26" i="12"/>
  <c r="K61" i="10"/>
  <c r="K131"/>
  <c r="K26"/>
  <c r="Y29" i="7"/>
  <c r="Y99"/>
  <c r="Y134"/>
  <c r="AX29" i="8"/>
  <c r="Y64" i="7"/>
  <c r="G201" i="12"/>
  <c r="D112" i="10"/>
  <c r="D77"/>
  <c r="AC42" i="12"/>
  <c r="D42" i="10"/>
  <c r="D147"/>
  <c r="O137"/>
  <c r="O32"/>
  <c r="O67"/>
  <c r="O102"/>
  <c r="AN32" i="12"/>
  <c r="J35" i="7"/>
  <c r="J70"/>
  <c r="AI35" i="8"/>
  <c r="J140" i="7"/>
  <c r="J105"/>
  <c r="F75"/>
  <c r="AE40" i="8"/>
  <c r="F110" i="7"/>
  <c r="F145"/>
  <c r="F40"/>
  <c r="I162" i="12"/>
  <c r="O175"/>
  <c r="K186"/>
  <c r="X174"/>
  <c r="E179"/>
  <c r="W56" i="7"/>
  <c r="W126"/>
  <c r="W91"/>
  <c r="AV21" i="8"/>
  <c r="W21" i="7"/>
  <c r="C41"/>
  <c r="C146"/>
  <c r="AB41" i="8"/>
  <c r="C111" i="7"/>
  <c r="C76"/>
  <c r="N149" i="10"/>
  <c r="N44"/>
  <c r="AM44" i="12"/>
  <c r="N114" i="10"/>
  <c r="N79"/>
  <c r="V210" i="12"/>
  <c r="P96" i="10"/>
  <c r="P26"/>
  <c r="P61"/>
  <c r="AO26" i="12"/>
  <c r="P131" i="10"/>
  <c r="I161" i="12"/>
  <c r="H174"/>
  <c r="E173"/>
  <c r="AX23" i="8"/>
  <c r="Y93" i="7"/>
  <c r="Y128"/>
  <c r="Y58"/>
  <c r="Y23"/>
  <c r="W167" i="12"/>
  <c r="AT31" i="8"/>
  <c r="U66" i="7"/>
  <c r="U31"/>
  <c r="U136"/>
  <c r="U101"/>
  <c r="Y20" i="10"/>
  <c r="Y125"/>
  <c r="AX20" i="12"/>
  <c r="Y90" i="10"/>
  <c r="Y55"/>
  <c r="M79"/>
  <c r="AL44" i="12"/>
  <c r="M44" i="10"/>
  <c r="M149"/>
  <c r="M114"/>
  <c r="O176" i="12"/>
  <c r="Q221"/>
  <c r="N218"/>
  <c r="Y174"/>
  <c r="S170"/>
  <c r="Y206"/>
  <c r="S58" i="10"/>
  <c r="AR23" i="12"/>
  <c r="S23" i="10"/>
  <c r="S128"/>
  <c r="S93"/>
  <c r="V75"/>
  <c r="AU40" i="12"/>
  <c r="V40" i="10"/>
  <c r="V110"/>
  <c r="V145"/>
  <c r="Y175" i="12"/>
  <c r="K35" i="7"/>
  <c r="K70"/>
  <c r="K140"/>
  <c r="AJ35" i="8"/>
  <c r="K105" i="7"/>
  <c r="AK39" i="8"/>
  <c r="L39" i="7"/>
  <c r="L144"/>
  <c r="L74"/>
  <c r="L109"/>
  <c r="AK24" i="12"/>
  <c r="L24" i="10"/>
  <c r="L129"/>
  <c r="L59"/>
  <c r="L94"/>
  <c r="D207" i="12"/>
  <c r="S168"/>
  <c r="X207"/>
  <c r="D163"/>
  <c r="K213"/>
  <c r="Y201"/>
  <c r="D81" i="7"/>
  <c r="D151"/>
  <c r="D46"/>
  <c r="D116"/>
  <c r="AC46" i="8"/>
  <c r="X200" i="12"/>
  <c r="F143" i="10"/>
  <c r="F38"/>
  <c r="F108"/>
  <c r="AE38" i="12"/>
  <c r="F73" i="10"/>
  <c r="U170" i="12"/>
  <c r="S195"/>
  <c r="U146" i="7"/>
  <c r="U41"/>
  <c r="AT41" i="8"/>
  <c r="U111" i="7"/>
  <c r="U76"/>
  <c r="N182" i="12"/>
  <c r="AJ30"/>
  <c r="K135" i="10"/>
  <c r="K65"/>
  <c r="K30"/>
  <c r="K100"/>
  <c r="G168" i="12"/>
  <c r="H139" i="10"/>
  <c r="H104"/>
  <c r="AG34" i="12"/>
  <c r="H69" i="10"/>
  <c r="H34"/>
  <c r="F165" i="12"/>
  <c r="P129" i="7"/>
  <c r="P94"/>
  <c r="AO24" i="8"/>
  <c r="P59" i="7"/>
  <c r="P24"/>
  <c r="O222" i="12"/>
  <c r="M171"/>
  <c r="X214"/>
  <c r="K183"/>
  <c r="O209"/>
  <c r="R169"/>
  <c r="AO36" i="8"/>
  <c r="P106" i="7"/>
  <c r="P71"/>
  <c r="P141"/>
  <c r="P36"/>
  <c r="AA23" i="8"/>
  <c r="B23" i="7"/>
  <c r="B58"/>
  <c r="B128"/>
  <c r="B93"/>
  <c r="C200" i="12"/>
  <c r="I113" i="10"/>
  <c r="AH43" i="12"/>
  <c r="I78" i="10"/>
  <c r="I148"/>
  <c r="I43"/>
  <c r="O161" i="12"/>
  <c r="W138" i="7"/>
  <c r="W68"/>
  <c r="AV33" i="8"/>
  <c r="W103" i="7"/>
  <c r="W33"/>
  <c r="J201" i="12"/>
  <c r="AV44"/>
  <c r="W149" i="10"/>
  <c r="W79"/>
  <c r="W114"/>
  <c r="W44"/>
  <c r="M29"/>
  <c r="M134"/>
  <c r="AL29" i="12"/>
  <c r="M99" i="10"/>
  <c r="M64"/>
  <c r="R22"/>
  <c r="R127"/>
  <c r="AQ22" i="12"/>
  <c r="R92" i="10"/>
  <c r="R57"/>
  <c r="M40" i="7"/>
  <c r="M75"/>
  <c r="M145"/>
  <c r="AL40" i="8"/>
  <c r="M110" i="7"/>
  <c r="V197" i="12"/>
  <c r="M208"/>
  <c r="M134" i="7"/>
  <c r="AL29" i="8"/>
  <c r="M29" i="7"/>
  <c r="M64"/>
  <c r="M99"/>
  <c r="Y146"/>
  <c r="Y41"/>
  <c r="AX41" i="8"/>
  <c r="Y76" i="7"/>
  <c r="Y111"/>
  <c r="J219" i="12"/>
  <c r="E174"/>
  <c r="K107" i="7"/>
  <c r="AJ37" i="8"/>
  <c r="K142" i="7"/>
  <c r="K37"/>
  <c r="K72"/>
  <c r="Y200" i="12"/>
  <c r="K216"/>
  <c r="N30" i="10"/>
  <c r="N135"/>
  <c r="AM30" i="12"/>
  <c r="N65" i="10"/>
  <c r="N100"/>
  <c r="AG36" i="12"/>
  <c r="H106" i="10"/>
  <c r="H141"/>
  <c r="H36"/>
  <c r="H71"/>
  <c r="Q148"/>
  <c r="AP43" i="12"/>
  <c r="Q78" i="10"/>
  <c r="Q113"/>
  <c r="Q43"/>
  <c r="G217" i="12"/>
  <c r="U215"/>
  <c r="N215"/>
  <c r="X46" i="10"/>
  <c r="X116"/>
  <c r="AW46" i="12"/>
  <c r="X81" i="10"/>
  <c r="X151"/>
  <c r="C184" i="12"/>
  <c r="K176"/>
  <c r="C149" i="7"/>
  <c r="C79"/>
  <c r="C44"/>
  <c r="C114"/>
  <c r="AB44" i="8"/>
  <c r="Y69" i="10"/>
  <c r="Y34"/>
  <c r="Y104"/>
  <c r="AX34" i="12"/>
  <c r="Y139" i="10"/>
  <c r="Y111"/>
  <c r="AX41" i="12"/>
  <c r="Y76" i="10"/>
  <c r="Y146"/>
  <c r="Y41"/>
  <c r="D59"/>
  <c r="D129"/>
  <c r="D24"/>
  <c r="D94"/>
  <c r="AC24" i="12"/>
  <c r="X178"/>
  <c r="S160"/>
  <c r="T42" i="7"/>
  <c r="AS42" i="8"/>
  <c r="T147" i="7"/>
  <c r="T77"/>
  <c r="T112"/>
  <c r="Q179" i="12"/>
  <c r="F206"/>
  <c r="H137" i="10"/>
  <c r="H67"/>
  <c r="H32"/>
  <c r="H102"/>
  <c r="AG32" i="12"/>
  <c r="AJ21"/>
  <c r="K21" i="10"/>
  <c r="K56"/>
  <c r="K126"/>
  <c r="K91"/>
  <c r="R132"/>
  <c r="R27"/>
  <c r="R62"/>
  <c r="AQ27" i="12"/>
  <c r="R97" i="10"/>
  <c r="E164" i="12"/>
  <c r="C161"/>
  <c r="Q219"/>
  <c r="B183"/>
  <c r="N203"/>
  <c r="X203"/>
  <c r="B115" i="7"/>
  <c r="B150"/>
  <c r="AA45" i="8"/>
  <c r="B45" i="7"/>
  <c r="B80"/>
  <c r="D62"/>
  <c r="AC27" i="8"/>
  <c r="D132" i="7"/>
  <c r="D97"/>
  <c r="D27"/>
  <c r="Q110"/>
  <c r="Q75"/>
  <c r="AP40" i="8"/>
  <c r="Q40" i="7"/>
  <c r="Q145"/>
  <c r="U208" i="12"/>
  <c r="L196"/>
  <c r="D38" i="7"/>
  <c r="D73"/>
  <c r="D108"/>
  <c r="AC38" i="8"/>
  <c r="D143" i="7"/>
  <c r="Y219" i="12"/>
  <c r="B128" i="10"/>
  <c r="AA23" i="12"/>
  <c r="B93" i="10"/>
  <c r="B23"/>
  <c r="B58"/>
  <c r="E145" i="7"/>
  <c r="E40"/>
  <c r="E110"/>
  <c r="AD40" i="8"/>
  <c r="E75" i="7"/>
  <c r="D21"/>
  <c r="AC21" i="8"/>
  <c r="D56" i="7"/>
  <c r="D126"/>
  <c r="D91"/>
  <c r="P168" i="12"/>
  <c r="AD40"/>
  <c r="E145" i="10"/>
  <c r="E75"/>
  <c r="E40"/>
  <c r="E110"/>
  <c r="N172" i="12"/>
  <c r="T199"/>
  <c r="D165"/>
  <c r="AJ32"/>
  <c r="K32" i="10"/>
  <c r="K67"/>
  <c r="K137"/>
  <c r="K102"/>
  <c r="R135"/>
  <c r="AQ30" i="12"/>
  <c r="R30" i="10"/>
  <c r="R100"/>
  <c r="R65"/>
  <c r="T106"/>
  <c r="T141"/>
  <c r="AS36" i="12"/>
  <c r="T71" i="10"/>
  <c r="T36"/>
  <c r="T218" i="12"/>
  <c r="AQ48"/>
  <c r="R48" i="10"/>
  <c r="R83"/>
  <c r="R153"/>
  <c r="R118"/>
  <c r="G164" i="12"/>
  <c r="U195"/>
  <c r="I216"/>
  <c r="J209"/>
  <c r="T142" i="7"/>
  <c r="AS37" i="8"/>
  <c r="T37" i="7"/>
  <c r="T107"/>
  <c r="T72"/>
  <c r="Y135"/>
  <c r="Y30"/>
  <c r="AX30" i="8"/>
  <c r="Y100" i="7"/>
  <c r="Y65"/>
  <c r="D184" i="12"/>
  <c r="J162"/>
  <c r="B213"/>
  <c r="T211"/>
  <c r="Q46" i="7"/>
  <c r="Q81"/>
  <c r="Q116"/>
  <c r="AP46" i="8"/>
  <c r="Q151" i="7"/>
  <c r="O160" i="12"/>
  <c r="AO45"/>
  <c r="P150" i="10"/>
  <c r="P45"/>
  <c r="P80"/>
  <c r="P115"/>
  <c r="W69"/>
  <c r="W104"/>
  <c r="W139"/>
  <c r="AV34" i="12"/>
  <c r="W34" i="10"/>
  <c r="D137" i="7"/>
  <c r="D102"/>
  <c r="AC32" i="8"/>
  <c r="D32" i="7"/>
  <c r="D67"/>
  <c r="M143" i="10"/>
  <c r="AL38" i="12"/>
  <c r="M108" i="10"/>
  <c r="M38"/>
  <c r="M73"/>
  <c r="T143" i="7"/>
  <c r="T73"/>
  <c r="T108"/>
  <c r="T38"/>
  <c r="AS38" i="8"/>
  <c r="B55" i="10"/>
  <c r="B125"/>
  <c r="B20"/>
  <c r="AA20" i="12"/>
  <c r="B90" i="10"/>
  <c r="H219" i="12"/>
  <c r="K195"/>
  <c r="I114" i="7"/>
  <c r="I44"/>
  <c r="I149"/>
  <c r="AH44" i="8"/>
  <c r="I79" i="7"/>
  <c r="E166" i="12"/>
  <c r="E204"/>
  <c r="T219"/>
  <c r="V200"/>
  <c r="N202"/>
  <c r="X182"/>
  <c r="I94" i="10"/>
  <c r="AH24" i="12"/>
  <c r="I59" i="10"/>
  <c r="I129"/>
  <c r="I24"/>
  <c r="L106"/>
  <c r="L141"/>
  <c r="AK36" i="12"/>
  <c r="L71" i="10"/>
  <c r="L36"/>
  <c r="AF43" i="8"/>
  <c r="G113" i="7"/>
  <c r="G78"/>
  <c r="G148"/>
  <c r="G43"/>
  <c r="C127"/>
  <c r="C92"/>
  <c r="AB22" i="8"/>
  <c r="C57" i="7"/>
  <c r="C22"/>
  <c r="AP45" i="12"/>
  <c r="Q80" i="10"/>
  <c r="Q150"/>
  <c r="Q45"/>
  <c r="Q115"/>
  <c r="W222" i="12"/>
  <c r="P209"/>
  <c r="I57" i="7"/>
  <c r="AH22" i="8"/>
  <c r="I22" i="7"/>
  <c r="I92"/>
  <c r="I127"/>
  <c r="U202" i="12"/>
  <c r="B165"/>
  <c r="N148" i="7"/>
  <c r="N43"/>
  <c r="AM43" i="8"/>
  <c r="N113" i="7"/>
  <c r="N78"/>
  <c r="C195" i="12"/>
  <c r="H151" i="7"/>
  <c r="H46"/>
  <c r="H116"/>
  <c r="H81"/>
  <c r="AG46" i="8"/>
  <c r="C181" i="12"/>
  <c r="Q210"/>
  <c r="K160"/>
  <c r="K92" i="7"/>
  <c r="K22"/>
  <c r="K127"/>
  <c r="K57"/>
  <c r="AJ22" i="8"/>
  <c r="E206" i="12"/>
  <c r="R182"/>
  <c r="L167"/>
  <c r="K109" i="10"/>
  <c r="K39"/>
  <c r="AJ39" i="12"/>
  <c r="K74" i="10"/>
  <c r="K144"/>
  <c r="C174" i="12"/>
  <c r="L77" i="7"/>
  <c r="AK42" i="8"/>
  <c r="L42" i="7"/>
  <c r="L147"/>
  <c r="L112"/>
  <c r="S202" i="12"/>
  <c r="X165"/>
  <c r="F204"/>
  <c r="W217"/>
  <c r="R222"/>
  <c r="V73" i="10"/>
  <c r="V108"/>
  <c r="V143"/>
  <c r="V38"/>
  <c r="AU38" i="12"/>
  <c r="B177"/>
  <c r="J56" i="10"/>
  <c r="J126"/>
  <c r="J91"/>
  <c r="J21"/>
  <c r="AI21" i="12"/>
  <c r="T206"/>
  <c r="R201"/>
  <c r="Q161"/>
  <c r="AX30"/>
  <c r="Y100" i="10"/>
  <c r="Y135"/>
  <c r="Y30"/>
  <c r="Y65"/>
  <c r="O186" i="12"/>
  <c r="E112" i="10"/>
  <c r="E42"/>
  <c r="E147"/>
  <c r="AD42" i="12"/>
  <c r="E77" i="10"/>
  <c r="X221" i="12"/>
  <c r="K215"/>
  <c r="M114" i="7"/>
  <c r="M79"/>
  <c r="M44"/>
  <c r="AL44" i="8"/>
  <c r="M149" i="7"/>
  <c r="F115"/>
  <c r="F150"/>
  <c r="F80"/>
  <c r="F45"/>
  <c r="AE45" i="8"/>
  <c r="K165" i="12"/>
  <c r="F82" i="10"/>
  <c r="F47"/>
  <c r="F117"/>
  <c r="AE47" i="12"/>
  <c r="F152" i="10"/>
  <c r="B218" i="12"/>
  <c r="F164"/>
  <c r="AG34" i="8"/>
  <c r="H69" i="7"/>
  <c r="H139"/>
  <c r="H34"/>
  <c r="H104"/>
  <c r="AH26" i="12"/>
  <c r="I131" i="10"/>
  <c r="I26"/>
  <c r="I96"/>
  <c r="I61"/>
  <c r="AG25" i="8"/>
  <c r="H60" i="7"/>
  <c r="H130"/>
  <c r="H25"/>
  <c r="H95"/>
  <c r="U209" i="12"/>
  <c r="V79" i="10"/>
  <c r="V149"/>
  <c r="V114"/>
  <c r="V44"/>
  <c r="AU44" i="12"/>
  <c r="F220"/>
  <c r="V45" i="7"/>
  <c r="V80"/>
  <c r="V115"/>
  <c r="V150"/>
  <c r="AU45" i="8"/>
  <c r="E167" i="12"/>
  <c r="F201"/>
  <c r="T72" i="10"/>
  <c r="T142"/>
  <c r="T37"/>
  <c r="T107"/>
  <c r="AS37" i="12"/>
  <c r="Y26" i="10"/>
  <c r="Y131"/>
  <c r="AX26" i="12"/>
  <c r="Y61" i="10"/>
  <c r="Y96"/>
  <c r="K71"/>
  <c r="K141"/>
  <c r="K36"/>
  <c r="K106"/>
  <c r="AJ36" i="12"/>
  <c r="B203"/>
  <c r="V113" i="10"/>
  <c r="V78"/>
  <c r="AU43" i="12"/>
  <c r="V148" i="10"/>
  <c r="V43"/>
  <c r="Q211" i="12"/>
  <c r="R220"/>
  <c r="AV42"/>
  <c r="W112" i="10"/>
  <c r="W147"/>
  <c r="W77"/>
  <c r="W42"/>
  <c r="V137" i="7"/>
  <c r="V67"/>
  <c r="V102"/>
  <c r="V32"/>
  <c r="AU32" i="8"/>
  <c r="E219" i="12"/>
  <c r="H208"/>
  <c r="Q142" i="10"/>
  <c r="Q72"/>
  <c r="Q37"/>
  <c r="Q107"/>
  <c r="AP37" i="12"/>
  <c r="E187"/>
  <c r="C221"/>
  <c r="R208"/>
  <c r="Y186"/>
  <c r="AJ29"/>
  <c r="K64" i="10"/>
  <c r="K134"/>
  <c r="K29"/>
  <c r="K99"/>
  <c r="Y211" i="12"/>
  <c r="T141" i="7"/>
  <c r="AS36" i="8"/>
  <c r="T106" i="7"/>
  <c r="T36"/>
  <c r="T71"/>
  <c r="Y165" i="12"/>
  <c r="E207"/>
  <c r="D202"/>
  <c r="W143" i="7"/>
  <c r="W38"/>
  <c r="W108"/>
  <c r="AV38" i="8"/>
  <c r="W73" i="7"/>
  <c r="X133"/>
  <c r="X98"/>
  <c r="X28"/>
  <c r="AW28" i="8"/>
  <c r="X63" i="7"/>
  <c r="Q183" i="12"/>
  <c r="I166"/>
  <c r="P146" i="10"/>
  <c r="AO41" i="12"/>
  <c r="P41" i="10"/>
  <c r="P111"/>
  <c r="P76"/>
  <c r="U203" i="12"/>
  <c r="E133" i="7"/>
  <c r="E63"/>
  <c r="E28"/>
  <c r="AD28" i="8"/>
  <c r="E98" i="7"/>
  <c r="AE33" i="12"/>
  <c r="F138" i="10"/>
  <c r="F33"/>
  <c r="F68"/>
  <c r="F103"/>
  <c r="W196" i="12"/>
  <c r="Y220"/>
  <c r="Q42" i="10"/>
  <c r="Q147"/>
  <c r="Q112"/>
  <c r="AP42" i="12"/>
  <c r="Q77" i="10"/>
  <c r="B146" i="7"/>
  <c r="AA41" i="8"/>
  <c r="B41" i="7"/>
  <c r="B111"/>
  <c r="B76"/>
  <c r="B95"/>
  <c r="B130"/>
  <c r="AA25" i="8"/>
  <c r="B60" i="7"/>
  <c r="B25"/>
  <c r="Q149" i="10"/>
  <c r="Q79"/>
  <c r="Q44"/>
  <c r="Q114"/>
  <c r="AP44" i="12"/>
  <c r="I179"/>
  <c r="Y63" i="7"/>
  <c r="AX28" i="8"/>
  <c r="Y133" i="7"/>
  <c r="Y28"/>
  <c r="Y98"/>
  <c r="J171" i="12"/>
  <c r="M106" i="7"/>
  <c r="M71"/>
  <c r="AL36" i="8"/>
  <c r="M141" i="7"/>
  <c r="M36"/>
  <c r="H214" i="12"/>
  <c r="R204"/>
  <c r="K166"/>
  <c r="P92" i="10"/>
  <c r="P127"/>
  <c r="AO22" i="12"/>
  <c r="P57" i="10"/>
  <c r="P22"/>
  <c r="Q109" i="7"/>
  <c r="Q144"/>
  <c r="AP39" i="8"/>
  <c r="Q74" i="7"/>
  <c r="Q39"/>
  <c r="N137" i="10"/>
  <c r="AM32" i="12"/>
  <c r="N32" i="10"/>
  <c r="N102"/>
  <c r="N67"/>
  <c r="P206" i="12"/>
  <c r="Q70" i="10"/>
  <c r="AP35" i="12"/>
  <c r="Q140" i="10"/>
  <c r="Q105"/>
  <c r="Q35"/>
  <c r="R163" i="12"/>
  <c r="G109" i="10"/>
  <c r="G74"/>
  <c r="AF39" i="12"/>
  <c r="G39" i="10"/>
  <c r="G144"/>
  <c r="K42" i="7"/>
  <c r="K112"/>
  <c r="AJ42" i="8"/>
  <c r="K77" i="7"/>
  <c r="K147"/>
  <c r="I213" i="12"/>
  <c r="K209"/>
  <c r="X179"/>
  <c r="Q170"/>
  <c r="D43" i="10"/>
  <c r="AC43" i="12"/>
  <c r="D148" i="10"/>
  <c r="D78"/>
  <c r="D113"/>
  <c r="R175" i="12"/>
  <c r="U142" i="7"/>
  <c r="U107"/>
  <c r="U37"/>
  <c r="U72"/>
  <c r="AT37" i="8"/>
  <c r="B96" i="7"/>
  <c r="B61"/>
  <c r="B26"/>
  <c r="B131"/>
  <c r="AA26" i="8"/>
  <c r="P205" i="12"/>
  <c r="J178"/>
  <c r="W207"/>
  <c r="AK28"/>
  <c r="L28" i="10"/>
  <c r="L98"/>
  <c r="L63"/>
  <c r="L133"/>
  <c r="AC49" i="8"/>
  <c r="D49" i="7"/>
  <c r="D84"/>
  <c r="D154"/>
  <c r="D119"/>
  <c r="W92" i="10"/>
  <c r="W127"/>
  <c r="W22"/>
  <c r="AV22" i="12"/>
  <c r="W57" i="10"/>
  <c r="AG20" i="8"/>
  <c r="H125" i="7"/>
  <c r="H20"/>
  <c r="H90"/>
  <c r="H55"/>
  <c r="H97"/>
  <c r="H62"/>
  <c r="AG27" i="8"/>
  <c r="H132" i="7"/>
  <c r="H27"/>
  <c r="I144"/>
  <c r="AH39" i="8"/>
  <c r="I109" s="1"/>
  <c r="I74" i="7"/>
  <c r="I39"/>
  <c r="I109"/>
  <c r="F180" i="12"/>
  <c r="P137" i="7"/>
  <c r="AO32" i="8"/>
  <c r="P67" i="7"/>
  <c r="P32"/>
  <c r="P102"/>
  <c r="Y42"/>
  <c r="Y147"/>
  <c r="Y112"/>
  <c r="AX42" i="8"/>
  <c r="Y77" i="7"/>
  <c r="AQ43" i="12"/>
  <c r="R148" i="10"/>
  <c r="R43"/>
  <c r="R113"/>
  <c r="R78"/>
  <c r="J116"/>
  <c r="J151"/>
  <c r="J46"/>
  <c r="AI46" i="12"/>
  <c r="J81" i="10"/>
  <c r="Y153" i="7"/>
  <c r="AX48" i="8"/>
  <c r="Y83" i="7"/>
  <c r="Y48"/>
  <c r="Y118"/>
  <c r="D83"/>
  <c r="AC48" i="8"/>
  <c r="D118" i="7"/>
  <c r="D48"/>
  <c r="D153"/>
  <c r="AR42" i="12"/>
  <c r="S42" i="10"/>
  <c r="S112"/>
  <c r="S77"/>
  <c r="S147"/>
  <c r="AV38" i="12"/>
  <c r="W38" i="10"/>
  <c r="W108"/>
  <c r="W73"/>
  <c r="W143"/>
  <c r="K207" i="12"/>
  <c r="X32" i="7"/>
  <c r="X137"/>
  <c r="X102"/>
  <c r="AW32" i="8"/>
  <c r="X67" i="7"/>
  <c r="R49" i="10"/>
  <c r="R119"/>
  <c r="R154"/>
  <c r="AQ49" i="12"/>
  <c r="R84" i="10"/>
  <c r="C205" i="12"/>
  <c r="K117" i="10"/>
  <c r="K47"/>
  <c r="K82"/>
  <c r="K152"/>
  <c r="AJ47" i="12"/>
  <c r="Y202"/>
  <c r="O170"/>
  <c r="AN28" i="8"/>
  <c r="O28" i="7"/>
  <c r="O63"/>
  <c r="O133"/>
  <c r="O98"/>
  <c r="O179" i="12"/>
  <c r="N97" i="7"/>
  <c r="AM27" i="8"/>
  <c r="N62" i="7"/>
  <c r="N132"/>
  <c r="N27"/>
  <c r="S198" i="12"/>
  <c r="O172"/>
  <c r="G210"/>
  <c r="R109" i="7"/>
  <c r="AQ39" i="8"/>
  <c r="R74" i="7"/>
  <c r="R144"/>
  <c r="R39"/>
  <c r="K185" i="12"/>
  <c r="F163"/>
  <c r="E21" i="7"/>
  <c r="AD21" i="8"/>
  <c r="E56" i="7"/>
  <c r="E126"/>
  <c r="E91"/>
  <c r="G205" i="12"/>
  <c r="R184"/>
  <c r="M180"/>
  <c r="E63" i="10"/>
  <c r="E133"/>
  <c r="AD28" i="12"/>
  <c r="E28" i="10"/>
  <c r="E98"/>
  <c r="C219" i="12"/>
  <c r="I136" i="10"/>
  <c r="I31"/>
  <c r="I101"/>
  <c r="AH31" i="12"/>
  <c r="I66" i="10"/>
  <c r="N149" i="7"/>
  <c r="N44"/>
  <c r="N114"/>
  <c r="N79"/>
  <c r="AM44" i="8"/>
  <c r="D213" i="12"/>
  <c r="AO36"/>
  <c r="P71" i="10"/>
  <c r="P141"/>
  <c r="P106"/>
  <c r="P36"/>
  <c r="G185" i="12"/>
  <c r="S211"/>
  <c r="U199"/>
  <c r="J95" i="7"/>
  <c r="AI25" i="8"/>
  <c r="J130" i="7"/>
  <c r="J25"/>
  <c r="J60"/>
  <c r="C134" i="10"/>
  <c r="C29"/>
  <c r="C99"/>
  <c r="C64"/>
  <c r="AB29" i="12"/>
  <c r="P164"/>
  <c r="D44" i="7"/>
  <c r="D114"/>
  <c r="AC44" i="8"/>
  <c r="D149" i="7"/>
  <c r="D79"/>
  <c r="R206" i="12"/>
  <c r="F161"/>
  <c r="I222"/>
  <c r="R179"/>
  <c r="Q165"/>
  <c r="R23" i="10"/>
  <c r="AQ23" i="12"/>
  <c r="R128" i="10"/>
  <c r="R58"/>
  <c r="R93"/>
  <c r="O140" i="7"/>
  <c r="AN35" i="8"/>
  <c r="O70" i="7"/>
  <c r="O35"/>
  <c r="O105"/>
  <c r="M206" i="12"/>
  <c r="H40" i="10"/>
  <c r="AG40" i="12"/>
  <c r="H110" i="10"/>
  <c r="H145"/>
  <c r="H75"/>
  <c r="J42" i="7"/>
  <c r="AI42" i="8"/>
  <c r="J112" i="7"/>
  <c r="J147"/>
  <c r="J77"/>
  <c r="P167" i="12"/>
  <c r="Y32" i="7"/>
  <c r="Y137"/>
  <c r="Y67"/>
  <c r="AX32" i="8"/>
  <c r="Y102" i="7"/>
  <c r="AH28" i="12"/>
  <c r="I133" i="10"/>
  <c r="I63"/>
  <c r="I98"/>
  <c r="I28"/>
  <c r="S208" i="12"/>
  <c r="L99" i="10"/>
  <c r="L134"/>
  <c r="L64"/>
  <c r="AK29" i="12"/>
  <c r="L29" i="10"/>
  <c r="J118" i="7"/>
  <c r="J153"/>
  <c r="J83"/>
  <c r="AI48" i="8"/>
  <c r="J48" i="7"/>
  <c r="AJ47" i="8"/>
  <c r="K47" i="7"/>
  <c r="K152"/>
  <c r="K82"/>
  <c r="K117"/>
  <c r="I40"/>
  <c r="AH40" i="8"/>
  <c r="I110" i="7"/>
  <c r="I75"/>
  <c r="I145"/>
  <c r="N185" i="12"/>
  <c r="W208"/>
  <c r="K178"/>
  <c r="AQ24"/>
  <c r="R24" i="10"/>
  <c r="R129"/>
  <c r="R59"/>
  <c r="R94"/>
  <c r="D186" i="12"/>
  <c r="Y163"/>
  <c r="K68" i="10"/>
  <c r="K138"/>
  <c r="K103"/>
  <c r="K33"/>
  <c r="AJ33" i="12"/>
  <c r="M172"/>
  <c r="W60" i="10"/>
  <c r="W130"/>
  <c r="W95"/>
  <c r="AV25" i="12"/>
  <c r="W25" i="10"/>
  <c r="H220" i="12"/>
  <c r="R210"/>
  <c r="M178"/>
  <c r="J151" i="7"/>
  <c r="J81"/>
  <c r="J116"/>
  <c r="J46"/>
  <c r="AI46" i="8"/>
  <c r="F179" i="12"/>
  <c r="J180"/>
  <c r="H171"/>
  <c r="F197"/>
  <c r="Q110" i="10"/>
  <c r="AP40" i="12"/>
  <c r="Q145" i="10"/>
  <c r="Q75"/>
  <c r="Q40"/>
  <c r="C75"/>
  <c r="C145"/>
  <c r="C110"/>
  <c r="C40"/>
  <c r="AB40" i="12"/>
  <c r="R65" i="7"/>
  <c r="R135"/>
  <c r="AQ30" i="8"/>
  <c r="R100" i="7"/>
  <c r="R30"/>
  <c r="H59" i="10"/>
  <c r="H129"/>
  <c r="H24"/>
  <c r="H94"/>
  <c r="AG24" i="12"/>
  <c r="Q207"/>
  <c r="N173"/>
  <c r="S175"/>
  <c r="T178"/>
  <c r="I174"/>
  <c r="L68" i="10"/>
  <c r="AK33" i="12"/>
  <c r="L138" i="10"/>
  <c r="L33"/>
  <c r="L103"/>
  <c r="K104"/>
  <c r="K34"/>
  <c r="AJ34" i="12"/>
  <c r="K69" i="10"/>
  <c r="K139"/>
  <c r="D221" i="12"/>
  <c r="Q206"/>
  <c r="M198"/>
  <c r="O181"/>
  <c r="T83" i="10"/>
  <c r="T153"/>
  <c r="T48"/>
  <c r="T118"/>
  <c r="AS48" i="12"/>
  <c r="V220"/>
  <c r="C165"/>
  <c r="N145" i="7"/>
  <c r="N75"/>
  <c r="AM40" i="8"/>
  <c r="N110" i="7"/>
  <c r="N40"/>
  <c r="AM39" i="12"/>
  <c r="N109" i="10"/>
  <c r="N74"/>
  <c r="N144"/>
  <c r="N39"/>
  <c r="V214" i="12"/>
  <c r="U220"/>
  <c r="R31" i="10"/>
  <c r="AQ31" i="12"/>
  <c r="R101" i="10"/>
  <c r="R136"/>
  <c r="R66"/>
  <c r="M207" i="12"/>
  <c r="D177"/>
  <c r="C141" i="10"/>
  <c r="C36"/>
  <c r="C106"/>
  <c r="AB36" i="12"/>
  <c r="C71" i="10"/>
  <c r="W174" i="12"/>
  <c r="T220"/>
  <c r="N175"/>
  <c r="P207"/>
  <c r="AB49"/>
  <c r="C119" i="10"/>
  <c r="C84"/>
  <c r="C154"/>
  <c r="C49"/>
  <c r="H23"/>
  <c r="H58"/>
  <c r="H128"/>
  <c r="H93"/>
  <c r="AG23" i="12"/>
  <c r="Y182"/>
  <c r="H160"/>
  <c r="D222"/>
  <c r="V186"/>
  <c r="R73" i="10"/>
  <c r="R143"/>
  <c r="R38"/>
  <c r="R108"/>
  <c r="AQ38" i="12"/>
  <c r="AN48"/>
  <c r="O118" i="10"/>
  <c r="O83"/>
  <c r="O153"/>
  <c r="O48"/>
  <c r="C210" i="12"/>
  <c r="Y214"/>
  <c r="O111" i="7"/>
  <c r="O41"/>
  <c r="AN41" i="8"/>
  <c r="O76" i="7"/>
  <c r="O146"/>
  <c r="S219" i="12"/>
  <c r="W71" i="10"/>
  <c r="AV36" i="12"/>
  <c r="W141" i="10"/>
  <c r="W36"/>
  <c r="W106"/>
  <c r="R45"/>
  <c r="R150"/>
  <c r="R115"/>
  <c r="AQ45" i="12"/>
  <c r="R80" i="10"/>
  <c r="AR41" i="12"/>
  <c r="S111" i="10"/>
  <c r="S76"/>
  <c r="S146"/>
  <c r="S41"/>
  <c r="V205" i="12"/>
  <c r="O167"/>
  <c r="U160"/>
  <c r="H179"/>
  <c r="B206"/>
  <c r="F172"/>
  <c r="M179"/>
  <c r="AK49"/>
  <c r="L119" i="10"/>
  <c r="L84"/>
  <c r="L154"/>
  <c r="L49"/>
  <c r="AD48" i="12"/>
  <c r="E83" i="10"/>
  <c r="E48"/>
  <c r="E153"/>
  <c r="E118"/>
  <c r="C197" i="12"/>
  <c r="N55" i="10"/>
  <c r="AM20" i="12"/>
  <c r="N125" i="10"/>
  <c r="N20"/>
  <c r="N90"/>
  <c r="K80" i="7"/>
  <c r="AJ45" i="8"/>
  <c r="K150" i="7"/>
  <c r="K45"/>
  <c r="K115"/>
  <c r="M177" i="12"/>
  <c r="P25" i="10"/>
  <c r="P130"/>
  <c r="P95"/>
  <c r="AO25" i="12"/>
  <c r="P60" i="10"/>
  <c r="H99"/>
  <c r="H64"/>
  <c r="H134"/>
  <c r="H29"/>
  <c r="AG29" i="12"/>
  <c r="E44" i="7"/>
  <c r="E79"/>
  <c r="E149"/>
  <c r="E114"/>
  <c r="AD44" i="8"/>
  <c r="J166" i="12"/>
  <c r="D23" i="7"/>
  <c r="D93"/>
  <c r="AC23" i="8"/>
  <c r="D128" i="7"/>
  <c r="D58"/>
  <c r="K93" i="10"/>
  <c r="K128"/>
  <c r="K23"/>
  <c r="AJ23" i="12"/>
  <c r="K58" i="10"/>
  <c r="T91"/>
  <c r="T21"/>
  <c r="AS21" i="12"/>
  <c r="T56" i="10"/>
  <c r="T126"/>
  <c r="B199" i="12"/>
  <c r="G214"/>
  <c r="E201"/>
  <c r="N34" i="10"/>
  <c r="N104"/>
  <c r="AM34" i="12"/>
  <c r="N139" i="10"/>
  <c r="N69"/>
  <c r="Q180" i="12"/>
  <c r="AK26" i="8"/>
  <c r="L61" i="7"/>
  <c r="L131"/>
  <c r="L96"/>
  <c r="L26"/>
  <c r="C151"/>
  <c r="C46"/>
  <c r="C116"/>
  <c r="C81"/>
  <c r="AB46" i="8"/>
  <c r="B173" i="12"/>
  <c r="AQ26" i="8"/>
  <c r="R61" i="7"/>
  <c r="R26"/>
  <c r="R131"/>
  <c r="R96"/>
  <c r="J110"/>
  <c r="AI40" i="8"/>
  <c r="J75" i="7"/>
  <c r="J145"/>
  <c r="J40"/>
  <c r="K184" i="12"/>
  <c r="H166"/>
  <c r="K143" i="10"/>
  <c r="K38"/>
  <c r="K108"/>
  <c r="AJ38" i="12"/>
  <c r="K73" i="10"/>
  <c r="G147" i="7"/>
  <c r="G42"/>
  <c r="G112"/>
  <c r="AF42" i="8"/>
  <c r="G77" i="7"/>
  <c r="C183" i="12"/>
  <c r="U164"/>
  <c r="B174"/>
  <c r="C186"/>
  <c r="V175"/>
  <c r="P77" i="7"/>
  <c r="P147"/>
  <c r="P42"/>
  <c r="AO42" i="8"/>
  <c r="P112" i="7"/>
  <c r="W96"/>
  <c r="AV26" i="8"/>
  <c r="W61" i="7"/>
  <c r="W26"/>
  <c r="W131"/>
  <c r="AU47" i="8"/>
  <c r="V82" i="7"/>
  <c r="V152"/>
  <c r="V47"/>
  <c r="V117"/>
  <c r="S134" i="10"/>
  <c r="S99"/>
  <c r="AR29" i="12"/>
  <c r="S64" i="10"/>
  <c r="S29"/>
  <c r="AB20" i="12"/>
  <c r="C20" i="10"/>
  <c r="C55"/>
  <c r="C125"/>
  <c r="C90"/>
  <c r="U201" i="12"/>
  <c r="V134" i="7"/>
  <c r="V29"/>
  <c r="V99"/>
  <c r="V64"/>
  <c r="AU29" i="8"/>
  <c r="I185" i="12"/>
  <c r="D95" i="7"/>
  <c r="AC25" i="8"/>
  <c r="D130" i="7"/>
  <c r="D60"/>
  <c r="D25"/>
  <c r="B45" i="10"/>
  <c r="B115"/>
  <c r="AA45" i="12"/>
  <c r="B80" i="10"/>
  <c r="B150"/>
  <c r="G27" i="7"/>
  <c r="G97"/>
  <c r="AF27" i="8"/>
  <c r="G62" i="7"/>
  <c r="G132"/>
  <c r="V40"/>
  <c r="V75"/>
  <c r="AU40" i="8"/>
  <c r="V110" i="7"/>
  <c r="V145"/>
  <c r="R197" i="12"/>
  <c r="T202"/>
  <c r="E180"/>
  <c r="R171"/>
  <c r="M160"/>
  <c r="V62" i="10"/>
  <c r="V132"/>
  <c r="V27"/>
  <c r="AU27" i="12"/>
  <c r="V97" i="10"/>
  <c r="V25"/>
  <c r="V95"/>
  <c r="AU25" i="12"/>
  <c r="V130" i="10"/>
  <c r="V60"/>
  <c r="S126"/>
  <c r="S21"/>
  <c r="S91"/>
  <c r="AR21" i="12"/>
  <c r="S56" i="10"/>
  <c r="S161" i="12"/>
  <c r="G137" i="10"/>
  <c r="G32"/>
  <c r="G102"/>
  <c r="G67"/>
  <c r="AF32" i="12"/>
  <c r="F102" i="7"/>
  <c r="AE32" i="8"/>
  <c r="F67" i="7"/>
  <c r="F32"/>
  <c r="F137"/>
  <c r="X166" i="12"/>
  <c r="Y21" i="7"/>
  <c r="Y91"/>
  <c r="AX21" i="8"/>
  <c r="Y56" i="7"/>
  <c r="Y126"/>
  <c r="Q168" i="12"/>
  <c r="J71" i="7"/>
  <c r="J141"/>
  <c r="AI36" i="8"/>
  <c r="J36" i="7"/>
  <c r="J106"/>
  <c r="C117" i="10"/>
  <c r="C47"/>
  <c r="C82"/>
  <c r="C152"/>
  <c r="AB47" i="12"/>
  <c r="U186"/>
  <c r="K130" i="10"/>
  <c r="K25"/>
  <c r="K95"/>
  <c r="K60"/>
  <c r="AJ25" i="12"/>
  <c r="O178"/>
  <c r="U106" i="10"/>
  <c r="AT36" i="12"/>
  <c r="U71" i="10"/>
  <c r="U36"/>
  <c r="U141"/>
  <c r="T138"/>
  <c r="T33"/>
  <c r="AS33" i="12"/>
  <c r="T103" i="10"/>
  <c r="T68"/>
  <c r="X222" i="12"/>
  <c r="Y209"/>
  <c r="AT30" i="8"/>
  <c r="U100" i="7"/>
  <c r="U30"/>
  <c r="U135"/>
  <c r="U65"/>
  <c r="L175" i="12"/>
  <c r="H181"/>
  <c r="F173"/>
  <c r="S104" i="10"/>
  <c r="AR34" i="12"/>
  <c r="S69" i="10"/>
  <c r="S34"/>
  <c r="S139"/>
  <c r="E222" i="12"/>
  <c r="R31" i="7"/>
  <c r="R101"/>
  <c r="AQ31" i="8"/>
  <c r="R136" i="7"/>
  <c r="R66"/>
  <c r="I186" i="12"/>
  <c r="B171"/>
  <c r="J214"/>
  <c r="Q209"/>
  <c r="N216"/>
  <c r="B28" i="10"/>
  <c r="B63"/>
  <c r="B98"/>
  <c r="AA28" i="12"/>
  <c r="B133" i="10"/>
  <c r="F174" i="12"/>
  <c r="S44" i="7"/>
  <c r="AR44" i="8"/>
  <c r="S79" i="7"/>
  <c r="S149"/>
  <c r="S114"/>
  <c r="E132" i="10"/>
  <c r="E97"/>
  <c r="AD27" i="12"/>
  <c r="E62" i="10"/>
  <c r="E27"/>
  <c r="L215" i="12"/>
  <c r="E221"/>
  <c r="V201"/>
  <c r="U165"/>
  <c r="M182"/>
  <c r="U187"/>
  <c r="F77" i="10"/>
  <c r="F147"/>
  <c r="F42"/>
  <c r="F112"/>
  <c r="AE42" i="12"/>
  <c r="F66" i="10"/>
  <c r="F136"/>
  <c r="AE31" i="12"/>
  <c r="F31" i="10"/>
  <c r="F101"/>
  <c r="E47"/>
  <c r="E117"/>
  <c r="AD47" i="12"/>
  <c r="E152" i="10"/>
  <c r="E82"/>
  <c r="Y31"/>
  <c r="Y66"/>
  <c r="AX31" i="12"/>
  <c r="Y101" i="10"/>
  <c r="Y136"/>
  <c r="AE27" i="12"/>
  <c r="F62" i="10"/>
  <c r="F132"/>
  <c r="F97"/>
  <c r="F27"/>
  <c r="E49" i="7"/>
  <c r="E84"/>
  <c r="E154"/>
  <c r="AD49" i="8"/>
  <c r="E119" i="7"/>
  <c r="Y119" i="10"/>
  <c r="Y84"/>
  <c r="Y154"/>
  <c r="Y49"/>
  <c r="AX49" i="12"/>
  <c r="D138" i="7"/>
  <c r="D33"/>
  <c r="D103"/>
  <c r="AC33" i="8"/>
  <c r="D68" i="7"/>
  <c r="M23"/>
  <c r="AL23" i="8"/>
  <c r="M58" i="7"/>
  <c r="M128"/>
  <c r="M93"/>
  <c r="AJ20" i="8"/>
  <c r="K20" i="7"/>
  <c r="K55"/>
  <c r="K125"/>
  <c r="K90"/>
  <c r="F25"/>
  <c r="F95"/>
  <c r="AE25" i="8"/>
  <c r="F130" i="7"/>
  <c r="F60"/>
  <c r="G82"/>
  <c r="G152"/>
  <c r="G47"/>
  <c r="G117"/>
  <c r="AF47" i="8"/>
  <c r="K171" i="12"/>
  <c r="K211"/>
  <c r="P28" i="7"/>
  <c r="P98"/>
  <c r="AO28" i="8"/>
  <c r="P63" i="7"/>
  <c r="P133"/>
  <c r="X167" i="12"/>
  <c r="Y184"/>
  <c r="H103" i="10"/>
  <c r="H68"/>
  <c r="H138"/>
  <c r="H33"/>
  <c r="AG33" i="12"/>
  <c r="S119" i="10"/>
  <c r="S84"/>
  <c r="S154"/>
  <c r="S49"/>
  <c r="AR49" i="12"/>
  <c r="I163"/>
  <c r="B161"/>
  <c r="AX47"/>
  <c r="Y82" i="10"/>
  <c r="Y152"/>
  <c r="Y47"/>
  <c r="Y117"/>
  <c r="AH27" i="8"/>
  <c r="I62" i="7"/>
  <c r="I132"/>
  <c r="I27"/>
  <c r="I97"/>
  <c r="H167" i="12"/>
  <c r="O117" i="10"/>
  <c r="O152"/>
  <c r="O47"/>
  <c r="AN47" i="12"/>
  <c r="O82" i="10"/>
  <c r="Q78" i="7"/>
  <c r="Q148"/>
  <c r="Q43"/>
  <c r="AP43" i="8"/>
  <c r="Q113" i="7"/>
  <c r="I211" i="12"/>
  <c r="L182"/>
  <c r="J61" i="10"/>
  <c r="J131"/>
  <c r="J26"/>
  <c r="J96"/>
  <c r="AI26" i="12"/>
  <c r="B179"/>
  <c r="S207"/>
  <c r="C213"/>
  <c r="M46" i="10"/>
  <c r="M116"/>
  <c r="AL46" i="12"/>
  <c r="M81" i="10"/>
  <c r="M151"/>
  <c r="I43" i="7"/>
  <c r="I113"/>
  <c r="AH43" i="8"/>
  <c r="I78" i="7"/>
  <c r="I148"/>
  <c r="AU44" i="8"/>
  <c r="V149" i="7"/>
  <c r="V44"/>
  <c r="V114"/>
  <c r="V79"/>
  <c r="Y171" i="12"/>
  <c r="Y90" i="7"/>
  <c r="AX20" i="8"/>
  <c r="Y125" i="7"/>
  <c r="Y55"/>
  <c r="Y20"/>
  <c r="K162" i="12"/>
  <c r="C146" i="10"/>
  <c r="C41"/>
  <c r="C111"/>
  <c r="C76"/>
  <c r="AB41" i="12"/>
  <c r="AM37" i="8"/>
  <c r="N107" i="7"/>
  <c r="N37"/>
  <c r="N72"/>
  <c r="N142"/>
  <c r="F136"/>
  <c r="F31"/>
  <c r="F101"/>
  <c r="F66"/>
  <c r="AE31" i="8"/>
  <c r="F131" i="7"/>
  <c r="AE26" i="8"/>
  <c r="F26" i="7"/>
  <c r="F96"/>
  <c r="F61"/>
  <c r="Y149" i="10"/>
  <c r="Y114"/>
  <c r="Y44"/>
  <c r="AX44" i="12"/>
  <c r="Y79" i="10"/>
  <c r="AB23" i="12"/>
  <c r="C58" i="10"/>
  <c r="C93"/>
  <c r="C128"/>
  <c r="C23"/>
  <c r="V216" i="12"/>
  <c r="O200"/>
  <c r="AR43" i="8"/>
  <c r="S113" i="7"/>
  <c r="S78"/>
  <c r="S148"/>
  <c r="S43"/>
  <c r="Y216" i="12"/>
  <c r="C202"/>
  <c r="W41" i="7"/>
  <c r="W111"/>
  <c r="AV41" i="8"/>
  <c r="W76" i="7"/>
  <c r="W146"/>
  <c r="U68" i="10"/>
  <c r="U33"/>
  <c r="U138"/>
  <c r="U103"/>
  <c r="AT33" i="12"/>
  <c r="G199"/>
  <c r="P27" i="10"/>
  <c r="AO27" i="12"/>
  <c r="P97" i="10"/>
  <c r="P62"/>
  <c r="P132"/>
  <c r="AH24" i="8"/>
  <c r="I59" i="7"/>
  <c r="I94"/>
  <c r="I129"/>
  <c r="I24"/>
  <c r="G30"/>
  <c r="AF30" i="8"/>
  <c r="G100" i="7"/>
  <c r="G65"/>
  <c r="G135"/>
  <c r="H162" i="12"/>
  <c r="N91" i="10"/>
  <c r="N126"/>
  <c r="N21"/>
  <c r="AM21" i="12"/>
  <c r="N56" i="10"/>
  <c r="B82"/>
  <c r="B47"/>
  <c r="B152"/>
  <c r="B117"/>
  <c r="AA47" i="12"/>
  <c r="S177"/>
  <c r="C187"/>
  <c r="N208"/>
  <c r="J40" i="10"/>
  <c r="J145"/>
  <c r="J110"/>
  <c r="AI40" i="12"/>
  <c r="J75" i="10"/>
  <c r="O207" i="12"/>
  <c r="W212"/>
  <c r="AN46" i="8"/>
  <c r="O116" i="7"/>
  <c r="O81"/>
  <c r="O151"/>
  <c r="O46"/>
  <c r="I204" i="12"/>
  <c r="S90" i="7"/>
  <c r="S55"/>
  <c r="AR20" i="8"/>
  <c r="S125" i="7"/>
  <c r="S20"/>
  <c r="R186" i="12"/>
  <c r="E49" i="10"/>
  <c r="E119"/>
  <c r="AD49" i="12"/>
  <c r="E84" i="10"/>
  <c r="E154"/>
  <c r="AH37" i="8"/>
  <c r="I72" i="7"/>
  <c r="I142"/>
  <c r="I37"/>
  <c r="I107"/>
  <c r="R45"/>
  <c r="AQ45" i="8"/>
  <c r="R115" i="7"/>
  <c r="R80"/>
  <c r="R150"/>
  <c r="AC36" i="8"/>
  <c r="D71" i="7"/>
  <c r="D141"/>
  <c r="D36"/>
  <c r="D106"/>
  <c r="M132" i="10"/>
  <c r="M97"/>
  <c r="M27"/>
  <c r="AL27" i="12"/>
  <c r="M62" i="10"/>
  <c r="V118" i="7"/>
  <c r="AU48" i="8"/>
  <c r="V83" i="7"/>
  <c r="V153"/>
  <c r="V48"/>
  <c r="N25" i="10"/>
  <c r="N130"/>
  <c r="N95"/>
  <c r="AM25" i="12"/>
  <c r="N60" i="10"/>
  <c r="L73" i="7"/>
  <c r="L143"/>
  <c r="L38"/>
  <c r="L108"/>
  <c r="AK38" i="8"/>
  <c r="W219" i="12"/>
  <c r="O75" i="10"/>
  <c r="O145"/>
  <c r="O40"/>
  <c r="O110"/>
  <c r="AN40" i="12"/>
  <c r="Q64" i="7"/>
  <c r="Q134"/>
  <c r="Q29"/>
  <c r="Q99"/>
  <c r="AP29" i="8"/>
  <c r="C180" i="12"/>
  <c r="E44" i="10"/>
  <c r="E149"/>
  <c r="E114"/>
  <c r="E79"/>
  <c r="AD44" i="12"/>
  <c r="M199"/>
  <c r="R173"/>
  <c r="X164"/>
  <c r="J114" i="10"/>
  <c r="J149"/>
  <c r="J44"/>
  <c r="J79"/>
  <c r="AI44" i="12"/>
  <c r="T117" i="10"/>
  <c r="T82"/>
  <c r="T47"/>
  <c r="T152"/>
  <c r="AS47" i="12"/>
  <c r="B104" i="7"/>
  <c r="B139"/>
  <c r="AA34" i="8"/>
  <c r="B69" i="7"/>
  <c r="B34"/>
  <c r="V173" i="12"/>
  <c r="P72" i="7"/>
  <c r="P37"/>
  <c r="P142"/>
  <c r="AO37" i="8"/>
  <c r="P107" i="7"/>
  <c r="O171" i="12"/>
  <c r="T215"/>
  <c r="AP30"/>
  <c r="Q65" i="10"/>
  <c r="Q135"/>
  <c r="Q30"/>
  <c r="Q100"/>
  <c r="AN45" i="12"/>
  <c r="O80" i="10"/>
  <c r="O150"/>
  <c r="O45"/>
  <c r="O115"/>
  <c r="AS31" i="8"/>
  <c r="T66" i="7"/>
  <c r="T136"/>
  <c r="T31"/>
  <c r="T101"/>
  <c r="S217" i="12"/>
  <c r="V117" i="10"/>
  <c r="V82"/>
  <c r="V152"/>
  <c r="AU47" i="12"/>
  <c r="V47" s="1"/>
  <c r="V47" i="10"/>
  <c r="AS24" i="8"/>
  <c r="T129" i="7"/>
  <c r="T24"/>
  <c r="T94"/>
  <c r="T59"/>
  <c r="H152"/>
  <c r="AG47" i="8"/>
  <c r="H82" i="7"/>
  <c r="H47"/>
  <c r="H117"/>
  <c r="L207" i="12"/>
  <c r="G68" i="10"/>
  <c r="G138"/>
  <c r="G33"/>
  <c r="G103"/>
  <c r="AF33" i="12"/>
  <c r="P175"/>
  <c r="U222"/>
  <c r="D211"/>
  <c r="H43" i="10"/>
  <c r="AG43" i="12"/>
  <c r="H148" i="10"/>
  <c r="H113"/>
  <c r="H78"/>
  <c r="L181" i="12"/>
  <c r="U196"/>
  <c r="H68" i="7"/>
  <c r="H33"/>
  <c r="H103"/>
  <c r="AG33" i="8"/>
  <c r="H138" i="7"/>
  <c r="I201" i="12"/>
  <c r="Y102" i="10"/>
  <c r="Y67"/>
  <c r="Y137"/>
  <c r="Y32"/>
  <c r="AX32" i="12"/>
  <c r="Y32" s="1"/>
  <c r="P178"/>
  <c r="M222"/>
  <c r="T109" i="10"/>
  <c r="T74"/>
  <c r="T144"/>
  <c r="T39"/>
  <c r="AS39" i="12"/>
  <c r="H61" i="10"/>
  <c r="H26"/>
  <c r="H96"/>
  <c r="AG26" i="12"/>
  <c r="H131" i="10"/>
  <c r="AW33" i="8"/>
  <c r="X68" i="7"/>
  <c r="X138"/>
  <c r="X103"/>
  <c r="X33"/>
  <c r="W30" i="10"/>
  <c r="W100"/>
  <c r="AV30" i="12"/>
  <c r="W30" s="1"/>
  <c r="W65" i="10"/>
  <c r="W135"/>
  <c r="X22" i="7"/>
  <c r="X127"/>
  <c r="AW22" i="8"/>
  <c r="X92" i="7"/>
  <c r="X57"/>
  <c r="D161" i="12"/>
  <c r="W168"/>
  <c r="M166"/>
  <c r="D168"/>
  <c r="U207"/>
  <c r="P184"/>
  <c r="S185"/>
  <c r="U44" i="10"/>
  <c r="U79"/>
  <c r="U149"/>
  <c r="U114"/>
  <c r="AT44" i="12"/>
  <c r="R187"/>
  <c r="F198"/>
  <c r="K212"/>
  <c r="C176"/>
  <c r="E45" i="7"/>
  <c r="AD45" i="8"/>
  <c r="E80" i="7"/>
  <c r="E150"/>
  <c r="E115"/>
  <c r="F182" i="12"/>
  <c r="E202"/>
  <c r="C151" i="10"/>
  <c r="AB46" i="12"/>
  <c r="C81" i="10"/>
  <c r="C46"/>
  <c r="C116"/>
  <c r="Q201" i="12"/>
  <c r="C179"/>
  <c r="T46" i="7"/>
  <c r="T116"/>
  <c r="AS46" i="8"/>
  <c r="T81" s="1"/>
  <c r="T81" i="7"/>
  <c r="T151"/>
  <c r="Y183" i="12"/>
  <c r="E210"/>
  <c r="K210"/>
  <c r="K91" i="7"/>
  <c r="K56"/>
  <c r="K126"/>
  <c r="K21"/>
  <c r="AJ21" i="8"/>
  <c r="K56" s="1"/>
  <c r="F170" i="12"/>
  <c r="K222"/>
  <c r="H105" i="10"/>
  <c r="H70"/>
  <c r="H140"/>
  <c r="H35"/>
  <c r="AG35" i="12"/>
  <c r="I207"/>
  <c r="N145" i="10"/>
  <c r="N110"/>
  <c r="AM40" i="12"/>
  <c r="N75" i="10"/>
  <c r="N40"/>
  <c r="T164" i="12"/>
  <c r="D69" i="10"/>
  <c r="AC34" i="12"/>
  <c r="D139" i="10"/>
  <c r="D34"/>
  <c r="D104"/>
  <c r="J195" i="12"/>
  <c r="Q177"/>
  <c r="V217"/>
  <c r="B185"/>
  <c r="V64" i="10"/>
  <c r="V99"/>
  <c r="AU29" i="12"/>
  <c r="V64" s="1"/>
  <c r="V134" i="10"/>
  <c r="V29"/>
  <c r="J31" i="7"/>
  <c r="J66"/>
  <c r="J136"/>
  <c r="J101"/>
  <c r="AI31" i="8"/>
  <c r="C25" i="7"/>
  <c r="C60"/>
  <c r="C130"/>
  <c r="C95"/>
  <c r="AB25" i="8"/>
  <c r="C60" s="1"/>
  <c r="V128" i="10"/>
  <c r="AU23" i="12"/>
  <c r="V58" i="10"/>
  <c r="V23"/>
  <c r="V93"/>
  <c r="F166" i="12"/>
  <c r="L46" i="10"/>
  <c r="AK46" i="12"/>
  <c r="L81" i="10"/>
  <c r="L151"/>
  <c r="L116"/>
  <c r="AP47" i="12"/>
  <c r="Q152" i="10"/>
  <c r="Q82"/>
  <c r="Q117"/>
  <c r="Q47"/>
  <c r="AS27" i="12"/>
  <c r="T132" i="10"/>
  <c r="T27"/>
  <c r="T97"/>
  <c r="T62"/>
  <c r="AN38" i="12"/>
  <c r="O143" i="10"/>
  <c r="O38"/>
  <c r="O108"/>
  <c r="O73"/>
  <c r="H93" i="7"/>
  <c r="H58"/>
  <c r="H128"/>
  <c r="AG23" i="8"/>
  <c r="H23" s="1"/>
  <c r="H23" i="7"/>
  <c r="AT32" i="8"/>
  <c r="U102" i="7"/>
  <c r="U32"/>
  <c r="U137"/>
  <c r="U67"/>
  <c r="P171" i="12"/>
  <c r="V24" i="10"/>
  <c r="AU24" i="12"/>
  <c r="V59" i="10"/>
  <c r="V129"/>
  <c r="V94"/>
  <c r="S209" i="12"/>
  <c r="V139" i="10"/>
  <c r="V104"/>
  <c r="AU34" i="12"/>
  <c r="V34" s="1"/>
  <c r="V69" i="10"/>
  <c r="V34"/>
  <c r="AT38" i="12"/>
  <c r="U73" i="10"/>
  <c r="U108"/>
  <c r="U143"/>
  <c r="U38"/>
  <c r="I199" i="12"/>
  <c r="B163"/>
  <c r="N118" i="7"/>
  <c r="N83"/>
  <c r="N153"/>
  <c r="AM48" i="8"/>
  <c r="N48" i="7"/>
  <c r="Q72"/>
  <c r="Q142"/>
  <c r="Q37"/>
  <c r="Q107"/>
  <c r="AP37" i="8"/>
  <c r="X205" i="12"/>
  <c r="AI42"/>
  <c r="J147" i="10"/>
  <c r="J42"/>
  <c r="J112"/>
  <c r="J77"/>
  <c r="J221" i="12"/>
  <c r="E162"/>
  <c r="AB48"/>
  <c r="C153" i="10"/>
  <c r="C48"/>
  <c r="C118"/>
  <c r="C83"/>
  <c r="O58"/>
  <c r="AN23" i="12"/>
  <c r="O93" i="10"/>
  <c r="O23"/>
  <c r="O128"/>
  <c r="AE37" i="12"/>
  <c r="F107" i="10"/>
  <c r="F72"/>
  <c r="F142"/>
  <c r="F37"/>
  <c r="P99"/>
  <c r="P134"/>
  <c r="P29"/>
  <c r="P64"/>
  <c r="AO29" i="12"/>
  <c r="D182"/>
  <c r="F28" i="7"/>
  <c r="F98"/>
  <c r="AE28" i="8"/>
  <c r="F63" i="7"/>
  <c r="F133"/>
  <c r="D58" i="10"/>
  <c r="D93"/>
  <c r="AC23" i="12"/>
  <c r="D58" s="1"/>
  <c r="D23" i="10"/>
  <c r="D128"/>
  <c r="U125" i="7"/>
  <c r="U20"/>
  <c r="AT20" i="8"/>
  <c r="U90" i="7"/>
  <c r="U55"/>
  <c r="L220" i="12"/>
  <c r="G113" i="10"/>
  <c r="AF43" i="12"/>
  <c r="G148" i="10"/>
  <c r="G43"/>
  <c r="G78"/>
  <c r="U134"/>
  <c r="U29"/>
  <c r="U64"/>
  <c r="AT29" i="12"/>
  <c r="U99" i="10"/>
  <c r="L80"/>
  <c r="L150"/>
  <c r="L115"/>
  <c r="L45"/>
  <c r="AK45" i="12"/>
  <c r="J25" i="10"/>
  <c r="J95"/>
  <c r="J60"/>
  <c r="AI25" i="12"/>
  <c r="J130" i="10"/>
  <c r="J39"/>
  <c r="AI39" i="12"/>
  <c r="J74" i="10"/>
  <c r="J109"/>
  <c r="J144"/>
  <c r="I164" i="12"/>
  <c r="I196"/>
  <c r="AJ43" i="8"/>
  <c r="K78" i="7"/>
  <c r="K148"/>
  <c r="K43"/>
  <c r="K113"/>
  <c r="F202" i="12"/>
  <c r="C33" i="10"/>
  <c r="C103"/>
  <c r="AB33" i="12"/>
  <c r="C33" s="1"/>
  <c r="C68" i="10"/>
  <c r="C138"/>
  <c r="F210" i="12"/>
  <c r="D82" i="10"/>
  <c r="D152"/>
  <c r="D117"/>
  <c r="D47"/>
  <c r="AC47" i="12"/>
  <c r="D152" s="1"/>
  <c r="C127" i="10"/>
  <c r="C22"/>
  <c r="AB22" i="12"/>
  <c r="C92" i="10"/>
  <c r="C57"/>
  <c r="H206" i="12"/>
  <c r="S180"/>
  <c r="V218"/>
  <c r="AJ48"/>
  <c r="K83" i="10"/>
  <c r="K48"/>
  <c r="K153"/>
  <c r="K118"/>
  <c r="D203" i="12"/>
  <c r="J184"/>
  <c r="P196"/>
  <c r="S181"/>
  <c r="M196"/>
  <c r="Y197"/>
  <c r="O34" i="7"/>
  <c r="O69"/>
  <c r="AN34" i="8"/>
  <c r="O69" s="1"/>
  <c r="O139" i="7"/>
  <c r="O104"/>
  <c r="AW34" i="12"/>
  <c r="X139" i="10"/>
  <c r="X34"/>
  <c r="X69"/>
  <c r="X104"/>
  <c r="I142"/>
  <c r="I107"/>
  <c r="AH37" i="12"/>
  <c r="I72" s="1"/>
  <c r="I37" i="10"/>
  <c r="I72"/>
  <c r="AQ44" i="12"/>
  <c r="R114" i="10"/>
  <c r="R79"/>
  <c r="R44"/>
  <c r="R149"/>
  <c r="T30" i="7"/>
  <c r="T100"/>
  <c r="T65"/>
  <c r="AS30" i="8"/>
  <c r="T135" i="7"/>
  <c r="O185" i="12"/>
  <c r="H198"/>
  <c r="AV37" i="8"/>
  <c r="W107" i="7"/>
  <c r="W72"/>
  <c r="W37"/>
  <c r="W142"/>
  <c r="U42"/>
  <c r="U112"/>
  <c r="U77"/>
  <c r="AT42" i="8"/>
  <c r="U147" i="7"/>
  <c r="X44"/>
  <c r="X114"/>
  <c r="X79"/>
  <c r="AW44" i="8"/>
  <c r="X149" s="1"/>
  <c r="X149" i="7"/>
  <c r="C104" i="10"/>
  <c r="C69"/>
  <c r="C139"/>
  <c r="AB34" i="12"/>
  <c r="C34" i="10"/>
  <c r="N131" i="7"/>
  <c r="AM26" i="8"/>
  <c r="N26" i="7"/>
  <c r="N96"/>
  <c r="N61"/>
  <c r="N70" i="10"/>
  <c r="N35"/>
  <c r="N140"/>
  <c r="N105"/>
  <c r="AM35" i="12"/>
  <c r="N35" s="1"/>
  <c r="P73" i="10"/>
  <c r="P143"/>
  <c r="P108"/>
  <c r="P38"/>
  <c r="AO38" i="12"/>
  <c r="W26" i="10"/>
  <c r="W96"/>
  <c r="W61"/>
  <c r="AV26" i="12"/>
  <c r="W131" i="10"/>
  <c r="G196" i="12"/>
  <c r="B195"/>
  <c r="D162"/>
  <c r="X172"/>
  <c r="T168"/>
  <c r="D31" i="10"/>
  <c r="D101"/>
  <c r="AC31" i="12"/>
  <c r="D31" s="1"/>
  <c r="D66" i="10"/>
  <c r="D136"/>
  <c r="D41" i="7"/>
  <c r="D111"/>
  <c r="D76"/>
  <c r="AC41" i="8"/>
  <c r="D41" s="1"/>
  <c r="D146" i="7"/>
  <c r="F196" i="12"/>
  <c r="Y208"/>
  <c r="G175"/>
  <c r="AJ30" i="8"/>
  <c r="K65" i="7"/>
  <c r="K30"/>
  <c r="K135"/>
  <c r="K100"/>
  <c r="AC35" i="12"/>
  <c r="D140" i="10"/>
  <c r="D70"/>
  <c r="D35"/>
  <c r="D105"/>
  <c r="R140"/>
  <c r="R35"/>
  <c r="AQ35" i="12"/>
  <c r="R105" i="10"/>
  <c r="R70"/>
  <c r="D143"/>
  <c r="D38"/>
  <c r="AC38" i="12"/>
  <c r="D38" s="1"/>
  <c r="D108" i="10"/>
  <c r="D73"/>
  <c r="C169" i="12"/>
  <c r="AP28" i="8"/>
  <c r="Q63" i="7"/>
  <c r="Q133"/>
  <c r="Q28"/>
  <c r="Q98"/>
  <c r="AS45" i="8"/>
  <c r="T115" i="7"/>
  <c r="T150"/>
  <c r="T80"/>
  <c r="T45"/>
  <c r="B187" i="12"/>
  <c r="G195"/>
  <c r="J218"/>
  <c r="M71" i="10"/>
  <c r="M106"/>
  <c r="AL36" i="12"/>
  <c r="M36" i="10"/>
  <c r="M141"/>
  <c r="M98"/>
  <c r="AL28" i="12"/>
  <c r="M63" i="10"/>
  <c r="M28"/>
  <c r="M133"/>
  <c r="W205" i="12"/>
  <c r="V80" i="10"/>
  <c r="V150"/>
  <c r="V45"/>
  <c r="AU45" i="12"/>
  <c r="V115" i="10"/>
  <c r="R146" i="7"/>
  <c r="R41"/>
  <c r="AQ41" i="8"/>
  <c r="R111" i="7"/>
  <c r="R76"/>
  <c r="H65" i="10"/>
  <c r="H135"/>
  <c r="H30"/>
  <c r="AG30" i="12"/>
  <c r="H100" i="10"/>
  <c r="V147"/>
  <c r="V42"/>
  <c r="V112"/>
  <c r="AU42" i="12"/>
  <c r="V42" s="1"/>
  <c r="V77" i="10"/>
  <c r="AK32" i="12"/>
  <c r="L67" i="10"/>
  <c r="L137"/>
  <c r="L102"/>
  <c r="L32"/>
  <c r="D206" i="12"/>
  <c r="P103" i="10"/>
  <c r="AO33" i="12"/>
  <c r="P68" i="10"/>
  <c r="P33"/>
  <c r="P138"/>
  <c r="P35" i="7"/>
  <c r="P70"/>
  <c r="AO35" i="8"/>
  <c r="P105" i="7"/>
  <c r="P140"/>
  <c r="F215" i="12"/>
  <c r="AO32"/>
  <c r="P67" i="10"/>
  <c r="P32"/>
  <c r="P137"/>
  <c r="P102"/>
  <c r="Q164" i="12"/>
  <c r="N148" i="10"/>
  <c r="N78"/>
  <c r="AM43" i="12"/>
  <c r="N113" i="10"/>
  <c r="N43"/>
  <c r="V160" i="12"/>
  <c r="I147" i="7"/>
  <c r="I42"/>
  <c r="AH42" i="8"/>
  <c r="I77" i="7"/>
  <c r="I112"/>
  <c r="G154" i="10"/>
  <c r="G84"/>
  <c r="AF49" i="12"/>
  <c r="G154" s="1"/>
  <c r="G119" i="10"/>
  <c r="G49"/>
  <c r="G107" i="7"/>
  <c r="AF37" i="8"/>
  <c r="G72" i="7"/>
  <c r="G142"/>
  <c r="G37"/>
  <c r="W67"/>
  <c r="W137"/>
  <c r="W32"/>
  <c r="W102"/>
  <c r="AV32" i="8"/>
  <c r="W137" s="1"/>
  <c r="S39" i="7"/>
  <c r="S109"/>
  <c r="AR39" i="8"/>
  <c r="S74" i="7"/>
  <c r="S144"/>
  <c r="AV48" i="8"/>
  <c r="W118" i="7"/>
  <c r="W48"/>
  <c r="W83"/>
  <c r="W153"/>
  <c r="G21"/>
  <c r="G91"/>
  <c r="AF21" i="8"/>
  <c r="G56" i="7"/>
  <c r="G126"/>
  <c r="X168" i="12"/>
  <c r="J131" i="7"/>
  <c r="J26"/>
  <c r="J96"/>
  <c r="AI26" i="8"/>
  <c r="J131" s="1"/>
  <c r="J61" i="7"/>
  <c r="I180" i="12"/>
  <c r="J104" i="10"/>
  <c r="AI34" i="12"/>
  <c r="J69" i="10"/>
  <c r="J139"/>
  <c r="J34"/>
  <c r="F217" i="12"/>
  <c r="T221"/>
  <c r="X177"/>
  <c r="M195"/>
  <c r="L206"/>
  <c r="F111" i="7"/>
  <c r="AE41" i="8"/>
  <c r="F76" i="7"/>
  <c r="F41"/>
  <c r="F146"/>
  <c r="M80"/>
  <c r="M150"/>
  <c r="M45"/>
  <c r="AL45" i="8"/>
  <c r="M115" i="7"/>
  <c r="G36" i="10"/>
  <c r="G106"/>
  <c r="AF36" i="12"/>
  <c r="G141" i="10"/>
  <c r="G71"/>
  <c r="O37" i="7"/>
  <c r="O107"/>
  <c r="AN37" i="8"/>
  <c r="O107" s="1"/>
  <c r="O142" i="7"/>
  <c r="O72"/>
  <c r="S182" i="12"/>
  <c r="Q70" i="7"/>
  <c r="Q140"/>
  <c r="AP35" i="8"/>
  <c r="Q35" s="1"/>
  <c r="Q35" i="7"/>
  <c r="Q105"/>
  <c r="N180" i="12"/>
  <c r="V127" i="10"/>
  <c r="V22"/>
  <c r="V92"/>
  <c r="V57"/>
  <c r="AU22" i="12"/>
  <c r="V22" s="1"/>
  <c r="H186"/>
  <c r="C178"/>
  <c r="K187"/>
  <c r="E103" i="10"/>
  <c r="E33"/>
  <c r="E138"/>
  <c r="AD33" i="12"/>
  <c r="E68" i="10"/>
  <c r="Y198" i="12"/>
  <c r="P110" i="10"/>
  <c r="AO40" i="12"/>
  <c r="P75" i="10"/>
  <c r="P145"/>
  <c r="P40"/>
  <c r="P161" i="12"/>
  <c r="C132" i="10"/>
  <c r="AB27" i="12"/>
  <c r="C62" i="10"/>
  <c r="C97"/>
  <c r="C27"/>
  <c r="B109"/>
  <c r="AA39" i="12"/>
  <c r="B74" i="10"/>
  <c r="B144"/>
  <c r="B39"/>
  <c r="O92" i="7"/>
  <c r="O22"/>
  <c r="O57"/>
  <c r="AN22" i="8"/>
  <c r="O127" i="7"/>
  <c r="I168" i="12"/>
  <c r="R98" i="10"/>
  <c r="AQ28" i="12"/>
  <c r="R63" i="10"/>
  <c r="R28"/>
  <c r="R133"/>
  <c r="H136" i="7"/>
  <c r="H101"/>
  <c r="H31"/>
  <c r="AG31" i="8"/>
  <c r="H66" i="7"/>
  <c r="AB35" i="8"/>
  <c r="C105" i="7"/>
  <c r="C35"/>
  <c r="C70"/>
  <c r="C140"/>
  <c r="C147"/>
  <c r="AB42" i="8"/>
  <c r="C42" i="7"/>
  <c r="C112"/>
  <c r="C77"/>
  <c r="S143"/>
  <c r="S38"/>
  <c r="AR38" i="8"/>
  <c r="S108" i="7"/>
  <c r="S73"/>
  <c r="R174" i="12"/>
  <c r="AM33" i="8"/>
  <c r="N68" i="7"/>
  <c r="N33"/>
  <c r="N138"/>
  <c r="N103"/>
  <c r="L171" i="12"/>
  <c r="E212"/>
  <c r="T101" i="10"/>
  <c r="T136"/>
  <c r="AS31" i="12"/>
  <c r="T66" i="10"/>
  <c r="T31"/>
  <c r="F219" i="12"/>
  <c r="J206"/>
  <c r="C80" i="10"/>
  <c r="C150"/>
  <c r="C45"/>
  <c r="C115"/>
  <c r="AB45" i="12"/>
  <c r="M186"/>
  <c r="W202"/>
  <c r="R196"/>
  <c r="X184"/>
  <c r="G203"/>
  <c r="V27" i="7"/>
  <c r="V132"/>
  <c r="V97"/>
  <c r="AU27" i="8"/>
  <c r="V62" i="7"/>
  <c r="C171" i="12"/>
  <c r="D107" i="10"/>
  <c r="D37"/>
  <c r="AC37" i="12"/>
  <c r="D72" i="10"/>
  <c r="D142"/>
  <c r="R41"/>
  <c r="R146"/>
  <c r="R111"/>
  <c r="AQ41" i="12"/>
  <c r="R76" i="10"/>
  <c r="B208" i="12"/>
  <c r="I30" i="7"/>
  <c r="I135"/>
  <c r="I100"/>
  <c r="AH30" i="8"/>
  <c r="I65" i="7"/>
  <c r="U216" i="12"/>
  <c r="P111" i="7"/>
  <c r="P146"/>
  <c r="AO41" i="8"/>
  <c r="P76" i="7"/>
  <c r="P41"/>
  <c r="H217" i="12"/>
  <c r="X57" i="10"/>
  <c r="X127"/>
  <c r="X92"/>
  <c r="X22"/>
  <c r="AW22" i="12"/>
  <c r="H98" i="10"/>
  <c r="H63"/>
  <c r="H133"/>
  <c r="H28"/>
  <c r="AG28" i="12"/>
  <c r="H92" i="10"/>
  <c r="H57"/>
  <c r="H127"/>
  <c r="H22"/>
  <c r="AG22" i="12"/>
  <c r="S68" i="7"/>
  <c r="S103"/>
  <c r="S138"/>
  <c r="S33"/>
  <c r="AR33" i="8"/>
  <c r="V143" i="7"/>
  <c r="V38"/>
  <c r="V108"/>
  <c r="AU38" i="8"/>
  <c r="V73" i="7"/>
  <c r="AH28" i="8"/>
  <c r="I133" i="7"/>
  <c r="I28"/>
  <c r="I98"/>
  <c r="I63"/>
  <c r="U44"/>
  <c r="U114"/>
  <c r="AT44" i="8"/>
  <c r="U79" i="7"/>
  <c r="U149"/>
  <c r="F83"/>
  <c r="F153"/>
  <c r="F48"/>
  <c r="AE48" i="8"/>
  <c r="F118" i="7"/>
  <c r="C27"/>
  <c r="C97"/>
  <c r="AB27" i="8"/>
  <c r="C62" i="7"/>
  <c r="C132"/>
  <c r="P173" i="12"/>
  <c r="L97" i="10"/>
  <c r="AK27" i="12"/>
  <c r="L132" i="10"/>
  <c r="L27"/>
  <c r="L62"/>
  <c r="AO42" i="12"/>
  <c r="P77" i="10"/>
  <c r="P42"/>
  <c r="P112"/>
  <c r="P147"/>
  <c r="N97"/>
  <c r="AM27" i="12"/>
  <c r="N62" i="10"/>
  <c r="N132"/>
  <c r="N27"/>
  <c r="I177" i="12"/>
  <c r="L216"/>
  <c r="Q174"/>
  <c r="O220"/>
  <c r="D201"/>
  <c r="N77" i="7"/>
  <c r="N147"/>
  <c r="N42"/>
  <c r="AM42" i="8"/>
  <c r="N112" i="7"/>
  <c r="N71" i="10"/>
  <c r="N141"/>
  <c r="N36"/>
  <c r="N106"/>
  <c r="AM36" i="12"/>
  <c r="L163"/>
  <c r="V35" i="10"/>
  <c r="V105"/>
  <c r="AU35" i="12"/>
  <c r="V140" i="10"/>
  <c r="V70"/>
  <c r="AI44" i="8"/>
  <c r="J114" i="7"/>
  <c r="J149"/>
  <c r="J44"/>
  <c r="J79"/>
  <c r="X32" i="10"/>
  <c r="X102"/>
  <c r="AW32" i="12"/>
  <c r="X137" i="10"/>
  <c r="X67"/>
  <c r="U181" i="12"/>
  <c r="Y136" i="7"/>
  <c r="Y31"/>
  <c r="Y101"/>
  <c r="Y66"/>
  <c r="AX31" i="8"/>
  <c r="I200" i="12"/>
  <c r="V165"/>
  <c r="N67" i="7"/>
  <c r="N137"/>
  <c r="AM32" i="8"/>
  <c r="N102" i="7"/>
  <c r="N32"/>
  <c r="U74" i="10"/>
  <c r="U109"/>
  <c r="U39"/>
  <c r="U144"/>
  <c r="AT39" i="12"/>
  <c r="X161"/>
  <c r="K198"/>
  <c r="Q73" i="7"/>
  <c r="Q143"/>
  <c r="AP38" i="8"/>
  <c r="Q38" i="7"/>
  <c r="Q108"/>
  <c r="S184" i="12"/>
  <c r="B176"/>
  <c r="O111" i="10"/>
  <c r="AN41" i="12"/>
  <c r="O76" i="10"/>
  <c r="O146"/>
  <c r="O41"/>
  <c r="I145"/>
  <c r="I40"/>
  <c r="I110"/>
  <c r="AH40" i="12"/>
  <c r="I40" s="1"/>
  <c r="I75" i="10"/>
  <c r="X185" i="12"/>
  <c r="G169"/>
  <c r="T205"/>
  <c r="S162"/>
  <c r="B184"/>
  <c r="AW27" i="8"/>
  <c r="X62" i="7"/>
  <c r="X132"/>
  <c r="X97"/>
  <c r="X27"/>
  <c r="R164" i="12"/>
  <c r="Y59" i="10"/>
  <c r="Y129"/>
  <c r="Y24"/>
  <c r="AX24" i="12"/>
  <c r="Y24" s="1"/>
  <c r="Y94" i="10"/>
  <c r="Q62"/>
  <c r="Q132"/>
  <c r="Q27"/>
  <c r="AP27" i="12"/>
  <c r="Q97" i="10"/>
  <c r="C217" i="12"/>
  <c r="F79" i="7"/>
  <c r="F149"/>
  <c r="F44"/>
  <c r="AE44" i="8"/>
  <c r="F114" i="7"/>
  <c r="M202" i="12"/>
  <c r="C164"/>
  <c r="H94" i="7"/>
  <c r="AG24" i="8"/>
  <c r="H129" i="7"/>
  <c r="H59"/>
  <c r="H24"/>
  <c r="X115" i="10"/>
  <c r="AW45" i="12"/>
  <c r="X80" i="10"/>
  <c r="X150"/>
  <c r="X45"/>
  <c r="S103"/>
  <c r="S33"/>
  <c r="S138"/>
  <c r="S68"/>
  <c r="AR33" i="12"/>
  <c r="V138" i="10"/>
  <c r="V33"/>
  <c r="V103"/>
  <c r="V68"/>
  <c r="AU33" i="12"/>
  <c r="V33" s="1"/>
  <c r="X148" i="10"/>
  <c r="X43"/>
  <c r="X78"/>
  <c r="X113"/>
  <c r="AW43" i="12"/>
  <c r="G206"/>
  <c r="I205"/>
  <c r="Y164"/>
  <c r="V182"/>
  <c r="R37" i="10"/>
  <c r="R107"/>
  <c r="AQ37" i="12"/>
  <c r="R142" i="10"/>
  <c r="R72"/>
  <c r="E109"/>
  <c r="AD39" i="12"/>
  <c r="E144" i="10"/>
  <c r="E74"/>
  <c r="E39"/>
  <c r="G216" i="12"/>
  <c r="Q80" i="7"/>
  <c r="Q115"/>
  <c r="Q45"/>
  <c r="AP45" i="8"/>
  <c r="Q115" s="1"/>
  <c r="Q150" i="7"/>
  <c r="S83"/>
  <c r="S118"/>
  <c r="AR48" i="8"/>
  <c r="S48" i="7"/>
  <c r="S153"/>
  <c r="J102"/>
  <c r="J137"/>
  <c r="J67"/>
  <c r="J32"/>
  <c r="AI32" i="8"/>
  <c r="Y199" i="12"/>
  <c r="R215"/>
  <c r="S172"/>
  <c r="AX46"/>
  <c r="Y81" i="10"/>
  <c r="Y46"/>
  <c r="Y151"/>
  <c r="Y116"/>
  <c r="L173" i="12"/>
  <c r="N219"/>
  <c r="L111" i="7"/>
  <c r="AK41" i="8"/>
  <c r="L76" i="7"/>
  <c r="L146"/>
  <c r="L41"/>
  <c r="Q178" i="12"/>
  <c r="X128" i="10"/>
  <c r="X23"/>
  <c r="X93"/>
  <c r="AW23" i="12"/>
  <c r="X58" i="10"/>
  <c r="P152"/>
  <c r="P47"/>
  <c r="P117"/>
  <c r="AO47" i="12"/>
  <c r="P47" s="1"/>
  <c r="P82" i="10"/>
  <c r="P204" i="12"/>
  <c r="N200"/>
  <c r="M220"/>
  <c r="N213"/>
  <c r="V90" i="10"/>
  <c r="AU20" i="12"/>
  <c r="V55" i="10"/>
  <c r="V20"/>
  <c r="V125"/>
  <c r="T175" i="12"/>
  <c r="P170"/>
  <c r="W47" i="7"/>
  <c r="W152"/>
  <c r="AV47" i="8"/>
  <c r="W117" i="7"/>
  <c r="W82"/>
  <c r="W161" i="12"/>
  <c r="K169"/>
  <c r="N220"/>
  <c r="K119" i="7"/>
  <c r="AJ49" i="8"/>
  <c r="K84" i="7"/>
  <c r="K49"/>
  <c r="K154"/>
  <c r="D176" i="12"/>
  <c r="E57" i="10"/>
  <c r="E127"/>
  <c r="E92"/>
  <c r="AD22" i="12"/>
  <c r="E57" s="1"/>
  <c r="E22" i="10"/>
  <c r="R91" i="7"/>
  <c r="AQ21" i="8"/>
  <c r="R56" i="7"/>
  <c r="R21"/>
  <c r="R126"/>
  <c r="J142" i="10"/>
  <c r="J37"/>
  <c r="J107"/>
  <c r="J72"/>
  <c r="AI37" i="12"/>
  <c r="F80" i="10"/>
  <c r="AE45" i="12"/>
  <c r="F115" i="10"/>
  <c r="F150"/>
  <c r="F45"/>
  <c r="AC41" i="12"/>
  <c r="D41" i="10"/>
  <c r="D146"/>
  <c r="D111"/>
  <c r="D76"/>
  <c r="H137" i="7"/>
  <c r="H32"/>
  <c r="H102"/>
  <c r="H67"/>
  <c r="AG32" i="8"/>
  <c r="H67" s="1"/>
  <c r="G171" i="12"/>
  <c r="AL31" i="8"/>
  <c r="M66" i="7"/>
  <c r="M136"/>
  <c r="M101"/>
  <c r="M31"/>
  <c r="T64"/>
  <c r="T134"/>
  <c r="T29"/>
  <c r="AS29" i="8"/>
  <c r="T134" s="1"/>
  <c r="T99" i="7"/>
  <c r="Q49" i="10"/>
  <c r="Q154"/>
  <c r="Q119"/>
  <c r="Q84"/>
  <c r="AP49" i="12"/>
  <c r="Q84" s="1"/>
  <c r="AF24"/>
  <c r="G59" i="10"/>
  <c r="G24"/>
  <c r="G129"/>
  <c r="G94"/>
  <c r="AS22" i="12"/>
  <c r="T57" i="10"/>
  <c r="T127"/>
  <c r="T92"/>
  <c r="T22"/>
  <c r="K204" i="12"/>
  <c r="X208"/>
  <c r="I60" i="7"/>
  <c r="I130"/>
  <c r="I25"/>
  <c r="AH25" i="8"/>
  <c r="I95" s="1"/>
  <c r="I95" i="7"/>
  <c r="V56" i="10"/>
  <c r="V126"/>
  <c r="V21"/>
  <c r="V91"/>
  <c r="AU21" i="12"/>
  <c r="V21" s="1"/>
  <c r="Q169"/>
  <c r="F207"/>
  <c r="D164"/>
  <c r="P200"/>
  <c r="K206"/>
  <c r="R103" i="10"/>
  <c r="AQ33" i="12"/>
  <c r="R68" i="10"/>
  <c r="R33"/>
  <c r="R138"/>
  <c r="U182" i="12"/>
  <c r="U129" i="7"/>
  <c r="U24"/>
  <c r="U94"/>
  <c r="U59"/>
  <c r="AT24" i="8"/>
  <c r="U129" s="1"/>
  <c r="C96" i="10"/>
  <c r="AB26" i="12"/>
  <c r="C131" i="10"/>
  <c r="C61"/>
  <c r="C26"/>
  <c r="R137"/>
  <c r="R32"/>
  <c r="R67"/>
  <c r="R102"/>
  <c r="AQ32" i="12"/>
  <c r="R32" s="1"/>
  <c r="U95" i="7"/>
  <c r="U60"/>
  <c r="U25"/>
  <c r="AT25" i="8"/>
  <c r="U95" s="1"/>
  <c r="U130" i="7"/>
  <c r="J208" i="12"/>
  <c r="Q102" i="7"/>
  <c r="AP32" i="8"/>
  <c r="Q67" i="7"/>
  <c r="Q137"/>
  <c r="Q32"/>
  <c r="Y43" i="10"/>
  <c r="AX43" i="12"/>
  <c r="Y78" i="10"/>
  <c r="Y148"/>
  <c r="Y113"/>
  <c r="Q218" i="12"/>
  <c r="C211"/>
  <c r="I167"/>
  <c r="D183"/>
  <c r="N222"/>
  <c r="K116" i="7"/>
  <c r="K81"/>
  <c r="K46"/>
  <c r="K151"/>
  <c r="AJ46" i="8"/>
  <c r="K81" s="1"/>
  <c r="G209" i="12"/>
  <c r="S24" i="7"/>
  <c r="S94"/>
  <c r="S129"/>
  <c r="AR24" i="8"/>
  <c r="S59" i="7"/>
  <c r="B61" i="10"/>
  <c r="B131"/>
  <c r="B26"/>
  <c r="B96"/>
  <c r="AA26" i="12"/>
  <c r="F61" i="10"/>
  <c r="F131"/>
  <c r="F26"/>
  <c r="F96"/>
  <c r="AE26" i="12"/>
  <c r="F26" s="1"/>
  <c r="V196"/>
  <c r="W186"/>
  <c r="F213"/>
  <c r="U94" i="10"/>
  <c r="AT24" i="12"/>
  <c r="U59" i="10"/>
  <c r="U129"/>
  <c r="U24"/>
  <c r="B212" i="12"/>
  <c r="I187"/>
  <c r="I56" i="10"/>
  <c r="I21"/>
  <c r="I126"/>
  <c r="I91"/>
  <c r="AH21" i="12"/>
  <c r="V162"/>
  <c r="D56" i="10"/>
  <c r="D21"/>
  <c r="D126"/>
  <c r="D91"/>
  <c r="AC21" i="12"/>
  <c r="L170"/>
  <c r="Y207"/>
  <c r="G198"/>
  <c r="Q187"/>
  <c r="R102" i="7"/>
  <c r="R67"/>
  <c r="AQ32" i="8"/>
  <c r="R137" i="7"/>
  <c r="R32"/>
  <c r="W105" i="10"/>
  <c r="W70"/>
  <c r="AV35" i="12"/>
  <c r="W140" i="10"/>
  <c r="W35"/>
  <c r="D80"/>
  <c r="D45"/>
  <c r="D150"/>
  <c r="D115"/>
  <c r="AC45" i="12"/>
  <c r="D80" s="1"/>
  <c r="T170"/>
  <c r="Q195"/>
  <c r="Q220"/>
  <c r="H107" i="10"/>
  <c r="H72"/>
  <c r="AG37" i="12"/>
  <c r="H142" i="10"/>
  <c r="H37"/>
  <c r="M77"/>
  <c r="M147"/>
  <c r="M42"/>
  <c r="M112"/>
  <c r="AL42" i="12"/>
  <c r="U185"/>
  <c r="J143" i="10"/>
  <c r="J108"/>
  <c r="J38"/>
  <c r="AI38" i="12"/>
  <c r="J38" s="1"/>
  <c r="J73" i="10"/>
  <c r="H195" i="12"/>
  <c r="I165"/>
  <c r="Y21" i="10"/>
  <c r="AX21" i="12"/>
  <c r="Y91" i="10"/>
  <c r="Y56"/>
  <c r="Y126"/>
  <c r="B94" i="7"/>
  <c r="AA24" i="8"/>
  <c r="B24" i="7"/>
  <c r="B59"/>
  <c r="B129"/>
  <c r="N176" i="12"/>
  <c r="AS48" i="8"/>
  <c r="T118" i="7"/>
  <c r="T153"/>
  <c r="T48"/>
  <c r="T83"/>
  <c r="C119"/>
  <c r="C84"/>
  <c r="C49"/>
  <c r="C154"/>
  <c r="AB49" i="8"/>
  <c r="C119" s="1"/>
  <c r="P203" i="12"/>
  <c r="O201"/>
  <c r="M214"/>
  <c r="D220"/>
  <c r="S47" i="7"/>
  <c r="AR47" i="8"/>
  <c r="S117" i="7"/>
  <c r="S82"/>
  <c r="S152"/>
  <c r="D174" i="12"/>
  <c r="Q203"/>
  <c r="S183"/>
  <c r="M105" i="10"/>
  <c r="M70"/>
  <c r="AL35" i="12"/>
  <c r="M140" i="10"/>
  <c r="M35"/>
  <c r="W183" i="12"/>
  <c r="Y148" i="7"/>
  <c r="Y43"/>
  <c r="Y113"/>
  <c r="Y78"/>
  <c r="AX43" i="8"/>
  <c r="K132" i="7"/>
  <c r="K62"/>
  <c r="K27"/>
  <c r="K97"/>
  <c r="AJ27" i="8"/>
  <c r="K97" s="1"/>
  <c r="G183" i="12"/>
  <c r="U41" i="10"/>
  <c r="AT41" i="12"/>
  <c r="U111" i="10"/>
  <c r="U76"/>
  <c r="U146"/>
  <c r="H216" i="12"/>
  <c r="H212"/>
  <c r="O202"/>
  <c r="D180"/>
  <c r="F69" i="10"/>
  <c r="F34"/>
  <c r="F139"/>
  <c r="F104"/>
  <c r="AE34" i="12"/>
  <c r="F221"/>
  <c r="T177"/>
  <c r="AM22"/>
  <c r="N57" i="10"/>
  <c r="N22"/>
  <c r="N127"/>
  <c r="N92"/>
  <c r="B209" i="12"/>
  <c r="W197"/>
  <c r="G149" i="7"/>
  <c r="G114"/>
  <c r="AF44" i="8"/>
  <c r="G44" i="7"/>
  <c r="G79"/>
  <c r="AG39" i="12"/>
  <c r="H74" i="10"/>
  <c r="H39"/>
  <c r="H144"/>
  <c r="H109"/>
  <c r="V168" i="12"/>
  <c r="E20" i="10"/>
  <c r="E90"/>
  <c r="AD20" i="12"/>
  <c r="E55" i="10"/>
  <c r="E125"/>
  <c r="T200" i="12"/>
  <c r="D210"/>
  <c r="AU41" i="8"/>
  <c r="V76" i="7"/>
  <c r="V41"/>
  <c r="V146"/>
  <c r="V111"/>
  <c r="G177" i="12"/>
  <c r="H62" i="10"/>
  <c r="H27"/>
  <c r="H132"/>
  <c r="AG27" i="12"/>
  <c r="H62" s="1"/>
  <c r="H97" i="10"/>
  <c r="S20"/>
  <c r="AR20" i="12"/>
  <c r="S90" i="10"/>
  <c r="S55"/>
  <c r="S125"/>
  <c r="F162" i="12"/>
  <c r="N167"/>
  <c r="F46" i="10"/>
  <c r="AE46" i="12"/>
  <c r="F81" i="10"/>
  <c r="F151"/>
  <c r="F116"/>
  <c r="P78" i="7"/>
  <c r="P43"/>
  <c r="P148"/>
  <c r="P113"/>
  <c r="AO43" i="8"/>
  <c r="P78" s="1"/>
  <c r="AW29" i="12"/>
  <c r="X64" i="10"/>
  <c r="X134"/>
  <c r="X99"/>
  <c r="X29"/>
  <c r="S133"/>
  <c r="S28"/>
  <c r="S98"/>
  <c r="AR28" i="12"/>
  <c r="S63" i="10"/>
  <c r="G174" i="12"/>
  <c r="D167"/>
  <c r="D109" i="10"/>
  <c r="AC39" i="12"/>
  <c r="D74" i="10"/>
  <c r="D144"/>
  <c r="D39"/>
  <c r="O68"/>
  <c r="O138"/>
  <c r="O103"/>
  <c r="O33"/>
  <c r="AN33" i="12"/>
  <c r="O103" s="1"/>
  <c r="G166"/>
  <c r="B77" i="7"/>
  <c r="B42"/>
  <c r="B147"/>
  <c r="B112"/>
  <c r="AA42" i="8"/>
  <c r="B77" s="1"/>
  <c r="AE22" i="12"/>
  <c r="F57" i="10"/>
  <c r="F127"/>
  <c r="F22"/>
  <c r="F92"/>
  <c r="T185" i="12"/>
  <c r="E26" i="10"/>
  <c r="E96"/>
  <c r="AD26" i="12"/>
  <c r="E61" i="10"/>
  <c r="E131"/>
  <c r="I169" i="12"/>
  <c r="X41" i="10"/>
  <c r="X146"/>
  <c r="AW41" i="12"/>
  <c r="X76" i="10"/>
  <c r="X111"/>
  <c r="I127"/>
  <c r="I22"/>
  <c r="AH22" i="12"/>
  <c r="I92" i="10"/>
  <c r="I57"/>
  <c r="S107"/>
  <c r="S37"/>
  <c r="AR37" i="12"/>
  <c r="S72" i="10"/>
  <c r="S142"/>
  <c r="J179" i="12"/>
  <c r="Y115" i="10"/>
  <c r="AX45" i="12"/>
  <c r="Y150" i="10"/>
  <c r="Y80"/>
  <c r="Y45"/>
  <c r="S165" i="12"/>
  <c r="J182"/>
  <c r="E143" i="7"/>
  <c r="E38"/>
  <c r="AD38" i="8"/>
  <c r="E108" i="7"/>
  <c r="E73"/>
  <c r="V198" i="12"/>
  <c r="C170"/>
  <c r="C160"/>
  <c r="V41" i="10"/>
  <c r="AU41" i="12"/>
  <c r="V111" i="10"/>
  <c r="V76"/>
  <c r="V146"/>
  <c r="F30" i="7"/>
  <c r="AE30" i="8"/>
  <c r="F65" i="7"/>
  <c r="F100"/>
  <c r="F135"/>
  <c r="T187" i="12"/>
  <c r="H42" i="7"/>
  <c r="H112"/>
  <c r="AG42" i="8"/>
  <c r="H77" i="7"/>
  <c r="H147"/>
  <c r="C175" i="12"/>
  <c r="Q217"/>
  <c r="Y222"/>
  <c r="AQ33" i="8"/>
  <c r="R68" i="7"/>
  <c r="R138"/>
  <c r="R33"/>
  <c r="R103"/>
  <c r="AU34" i="8"/>
  <c r="V69" i="7"/>
  <c r="V139"/>
  <c r="V34"/>
  <c r="V104"/>
  <c r="J20" i="10"/>
  <c r="J90"/>
  <c r="J55"/>
  <c r="AI20" i="12"/>
  <c r="J90" s="1"/>
  <c r="J125" i="10"/>
  <c r="AL28" i="8"/>
  <c r="M63" i="7"/>
  <c r="M28"/>
  <c r="M133"/>
  <c r="M98"/>
  <c r="M102" i="10"/>
  <c r="M32"/>
  <c r="AL32" i="12"/>
  <c r="M67" i="10"/>
  <c r="M137"/>
  <c r="L93"/>
  <c r="AK23" i="12"/>
  <c r="L128" i="10"/>
  <c r="L58"/>
  <c r="L23"/>
  <c r="P177" i="12"/>
  <c r="F73" i="7"/>
  <c r="AE38" i="8"/>
  <c r="F143" i="7"/>
  <c r="F108"/>
  <c r="F38"/>
  <c r="B170" i="12"/>
  <c r="W119" i="7"/>
  <c r="W84"/>
  <c r="W49"/>
  <c r="W154"/>
  <c r="AV49" i="8"/>
  <c r="W154" s="1"/>
  <c r="R200" i="12"/>
  <c r="N211"/>
  <c r="L115" i="7"/>
  <c r="AK45" i="8"/>
  <c r="L80" i="7"/>
  <c r="L45"/>
  <c r="L150"/>
  <c r="V213" i="12"/>
  <c r="D185"/>
  <c r="K170"/>
  <c r="P181"/>
  <c r="N183"/>
  <c r="D218"/>
  <c r="O204"/>
  <c r="M73" i="7"/>
  <c r="M38"/>
  <c r="M108"/>
  <c r="AL38" i="8"/>
  <c r="M108" s="1"/>
  <c r="M143" i="7"/>
  <c r="K34"/>
  <c r="K69"/>
  <c r="K139"/>
  <c r="AJ34" i="8"/>
  <c r="K104" i="7"/>
  <c r="T63"/>
  <c r="T98"/>
  <c r="AS28" i="8"/>
  <c r="T133" i="7"/>
  <c r="T28"/>
  <c r="D166" i="12"/>
  <c r="Q198"/>
  <c r="G218"/>
  <c r="J117" i="10"/>
  <c r="J152"/>
  <c r="AI47" i="12"/>
  <c r="J82" i="10"/>
  <c r="J47"/>
  <c r="F203" i="12"/>
  <c r="P163"/>
  <c r="H110" i="7"/>
  <c r="H145"/>
  <c r="H40"/>
  <c r="AG40" i="8"/>
  <c r="H75" i="7"/>
  <c r="J197" i="12"/>
  <c r="R202"/>
  <c r="M165"/>
  <c r="C152" i="7"/>
  <c r="AB47" i="8"/>
  <c r="C82" i="7"/>
  <c r="C47"/>
  <c r="C117"/>
  <c r="L165" i="12"/>
  <c r="AE21"/>
  <c r="F56" i="10"/>
  <c r="F91"/>
  <c r="F21"/>
  <c r="F126"/>
  <c r="AQ27" i="8"/>
  <c r="R62" i="7"/>
  <c r="R132"/>
  <c r="R27"/>
  <c r="R97"/>
  <c r="AD43" i="12"/>
  <c r="E78" i="10"/>
  <c r="E148"/>
  <c r="E43"/>
  <c r="E113"/>
  <c r="G167" i="12"/>
  <c r="L197"/>
  <c r="AS38"/>
  <c r="T143" i="10"/>
  <c r="T38"/>
  <c r="T108"/>
  <c r="T73"/>
  <c r="D110"/>
  <c r="AC40" i="12"/>
  <c r="D75" i="10"/>
  <c r="D40"/>
  <c r="D145"/>
  <c r="B201" i="12"/>
  <c r="O214"/>
  <c r="P172"/>
  <c r="I178"/>
  <c r="Q167"/>
  <c r="AR30" i="8"/>
  <c r="S100" i="7"/>
  <c r="S135"/>
  <c r="S30"/>
  <c r="S65"/>
  <c r="O168" i="12"/>
  <c r="U115" i="7"/>
  <c r="AT45" i="8"/>
  <c r="U150" i="7"/>
  <c r="U45"/>
  <c r="U80"/>
  <c r="H82" i="10"/>
  <c r="H152"/>
  <c r="H117"/>
  <c r="AG47" i="12"/>
  <c r="H47" s="1"/>
  <c r="H47" i="10"/>
  <c r="F78" i="7"/>
  <c r="F148"/>
  <c r="F113"/>
  <c r="AE43" i="8"/>
  <c r="F43" i="7"/>
  <c r="O80"/>
  <c r="O150"/>
  <c r="AN45" i="8"/>
  <c r="O115" i="7"/>
  <c r="O45"/>
  <c r="J163" i="12"/>
  <c r="N168"/>
  <c r="AO26" i="8"/>
  <c r="P96" i="7"/>
  <c r="P61"/>
  <c r="P131"/>
  <c r="P26"/>
  <c r="V222" i="12"/>
  <c r="L210"/>
  <c r="V148" i="7"/>
  <c r="V43"/>
  <c r="AU43" i="8"/>
  <c r="V78" i="7"/>
  <c r="V113"/>
  <c r="Y105" i="10"/>
  <c r="Y35"/>
  <c r="Y140"/>
  <c r="AX35" i="12"/>
  <c r="Y70" i="10"/>
  <c r="H146"/>
  <c r="H41"/>
  <c r="H111"/>
  <c r="AG41" i="12"/>
  <c r="H41" s="1"/>
  <c r="H76" i="10"/>
  <c r="M117" i="7"/>
  <c r="M152"/>
  <c r="M47"/>
  <c r="M82"/>
  <c r="AL47" i="8"/>
  <c r="M117" s="1"/>
  <c r="W182" i="12"/>
  <c r="N174"/>
  <c r="E170"/>
  <c r="U218"/>
  <c r="S163"/>
  <c r="G187"/>
  <c r="X199"/>
  <c r="T196"/>
  <c r="G33" i="7"/>
  <c r="G103"/>
  <c r="G68"/>
  <c r="AF33" i="8"/>
  <c r="G68" s="1"/>
  <c r="G138" i="7"/>
  <c r="D204" i="12"/>
  <c r="L25" i="10"/>
  <c r="L130"/>
  <c r="L95"/>
  <c r="L60"/>
  <c r="AK25" i="12"/>
  <c r="M204"/>
  <c r="W179"/>
  <c r="B105" i="10"/>
  <c r="AA35" i="12"/>
  <c r="B140" i="10"/>
  <c r="B70"/>
  <c r="B35"/>
  <c r="G66"/>
  <c r="AF31" i="12"/>
  <c r="G136" i="10"/>
  <c r="G101"/>
  <c r="G31"/>
  <c r="N166" i="12"/>
  <c r="X129" i="7"/>
  <c r="X24"/>
  <c r="AW24" i="8"/>
  <c r="X94" i="7"/>
  <c r="X59"/>
  <c r="K111" i="10"/>
  <c r="AJ41" i="12"/>
  <c r="K146" i="10"/>
  <c r="K76"/>
  <c r="K41"/>
  <c r="P38" i="7"/>
  <c r="AO38" i="8"/>
  <c r="P73" i="7"/>
  <c r="P108"/>
  <c r="P143"/>
  <c r="E208" i="12"/>
  <c r="AL24" i="8"/>
  <c r="M59" i="7"/>
  <c r="M129"/>
  <c r="M24"/>
  <c r="M94"/>
  <c r="N28" i="10"/>
  <c r="N98"/>
  <c r="N63"/>
  <c r="AM28" i="12"/>
  <c r="N133" i="10"/>
  <c r="Y212" i="12"/>
  <c r="W150" i="10"/>
  <c r="W45"/>
  <c r="W115"/>
  <c r="AV45" i="12"/>
  <c r="W80" i="10"/>
  <c r="D195" i="12"/>
  <c r="G221"/>
  <c r="E183"/>
  <c r="J207"/>
  <c r="B153" i="10"/>
  <c r="B118"/>
  <c r="B48"/>
  <c r="AA48" i="12"/>
  <c r="B48" s="1"/>
  <c r="B83" i="10"/>
  <c r="J172" i="12"/>
  <c r="AH48"/>
  <c r="I83" i="10"/>
  <c r="I48"/>
  <c r="I118"/>
  <c r="I153"/>
  <c r="G105"/>
  <c r="G35"/>
  <c r="AF35" i="12"/>
  <c r="G140" i="10"/>
  <c r="G70"/>
  <c r="J174" i="12"/>
  <c r="F169"/>
  <c r="E211"/>
  <c r="D187"/>
  <c r="K81" i="10"/>
  <c r="K46"/>
  <c r="K116"/>
  <c r="K151"/>
  <c r="AJ46" i="12"/>
  <c r="N198"/>
  <c r="B222"/>
  <c r="P165"/>
  <c r="I171"/>
  <c r="V207"/>
  <c r="D32" i="10"/>
  <c r="D102"/>
  <c r="AC32" i="12"/>
  <c r="D67" i="10"/>
  <c r="D137"/>
  <c r="H199" i="12"/>
  <c r="Y181"/>
  <c r="U142" i="10"/>
  <c r="U37"/>
  <c r="AT37" i="12"/>
  <c r="U107" i="10"/>
  <c r="U72"/>
  <c r="Y145"/>
  <c r="Y40"/>
  <c r="AX40" i="12"/>
  <c r="Y110" i="10"/>
  <c r="Y75"/>
  <c r="F186" i="12"/>
  <c r="C130" i="10"/>
  <c r="C60"/>
  <c r="AB25" i="12"/>
  <c r="C95" i="10"/>
  <c r="C25"/>
  <c r="J132"/>
  <c r="J27"/>
  <c r="AI27" i="12"/>
  <c r="J97" i="10"/>
  <c r="J62"/>
  <c r="O147" i="7"/>
  <c r="AN42" i="8"/>
  <c r="O112" i="7"/>
  <c r="O77"/>
  <c r="O42"/>
  <c r="I182" i="12"/>
  <c r="D170"/>
  <c r="R203"/>
  <c r="X212"/>
  <c r="D109" i="7"/>
  <c r="AC39" i="8"/>
  <c r="D144" i="7"/>
  <c r="D74"/>
  <c r="D39"/>
  <c r="T139" i="10"/>
  <c r="T104"/>
  <c r="AS34" i="12"/>
  <c r="T34" i="10"/>
  <c r="T69"/>
  <c r="F24" i="7"/>
  <c r="F94"/>
  <c r="F59"/>
  <c r="AE24" i="8"/>
  <c r="F129" i="7"/>
  <c r="E182" i="12"/>
  <c r="R165"/>
  <c r="V74" i="10"/>
  <c r="V144"/>
  <c r="V109"/>
  <c r="V39"/>
  <c r="AU39" i="12"/>
  <c r="X65" i="10"/>
  <c r="X135"/>
  <c r="X100"/>
  <c r="X30"/>
  <c r="AW30" i="12"/>
  <c r="X30" s="1"/>
  <c r="R214"/>
  <c r="E24" i="7"/>
  <c r="E94"/>
  <c r="E59"/>
  <c r="AD24" i="8"/>
  <c r="E129" i="7"/>
  <c r="K182" i="12"/>
  <c r="I90" i="10"/>
  <c r="AH20" i="12"/>
  <c r="I125" i="10"/>
  <c r="I20"/>
  <c r="I55"/>
  <c r="M110"/>
  <c r="AL40" i="12"/>
  <c r="M145" i="10"/>
  <c r="M75"/>
  <c r="M40"/>
  <c r="I38" i="7"/>
  <c r="I108"/>
  <c r="I73"/>
  <c r="AH38" i="8"/>
  <c r="I143" i="7"/>
  <c r="AE33" i="8"/>
  <c r="F68" i="7"/>
  <c r="F33"/>
  <c r="F138"/>
  <c r="F103"/>
  <c r="AO24" i="12"/>
  <c r="P59" i="10"/>
  <c r="P24"/>
  <c r="P129"/>
  <c r="P94"/>
  <c r="S186" i="12"/>
  <c r="R198"/>
  <c r="U184"/>
  <c r="L166"/>
  <c r="F181"/>
  <c r="Y176"/>
  <c r="C201"/>
  <c r="M164"/>
  <c r="U198"/>
  <c r="AA41"/>
  <c r="B76" i="10"/>
  <c r="B41"/>
  <c r="B146"/>
  <c r="B111"/>
  <c r="J30"/>
  <c r="J135"/>
  <c r="J65"/>
  <c r="AI30" i="12"/>
  <c r="J135" s="1"/>
  <c r="J100" i="10"/>
  <c r="R185" i="12"/>
  <c r="J103" i="7"/>
  <c r="AI33" i="8"/>
  <c r="J138" i="7"/>
  <c r="J33"/>
  <c r="J68"/>
  <c r="T176" i="12"/>
  <c r="J169"/>
  <c r="AP38"/>
  <c r="Q73" i="10"/>
  <c r="Q143"/>
  <c r="Q108"/>
  <c r="Q38"/>
  <c r="S143"/>
  <c r="S108"/>
  <c r="S38"/>
  <c r="AR38" i="12"/>
  <c r="S73" s="1"/>
  <c r="S73" i="10"/>
  <c r="O219" i="12"/>
  <c r="AT21" i="8"/>
  <c r="U56" i="7"/>
  <c r="U91"/>
  <c r="U126"/>
  <c r="U21"/>
  <c r="F200" i="12"/>
  <c r="F41" i="10"/>
  <c r="AE41" i="12"/>
  <c r="F111" i="10"/>
  <c r="F146"/>
  <c r="F76"/>
  <c r="X181" i="12"/>
  <c r="W203"/>
  <c r="U221"/>
  <c r="W169"/>
  <c r="R216"/>
  <c r="G131" i="7"/>
  <c r="G26"/>
  <c r="G96"/>
  <c r="AF26" i="8"/>
  <c r="G61" s="1"/>
  <c r="G61" i="7"/>
  <c r="V181" i="12"/>
  <c r="B164"/>
  <c r="AN47" i="8"/>
  <c r="O82" i="7"/>
  <c r="O152"/>
  <c r="O47"/>
  <c r="O117"/>
  <c r="R218" i="12"/>
  <c r="S45" i="10"/>
  <c r="S150"/>
  <c r="S115"/>
  <c r="AR45" i="12"/>
  <c r="S80" i="10"/>
  <c r="D171" i="12"/>
  <c r="S178"/>
  <c r="N161"/>
  <c r="W199"/>
  <c r="W177"/>
  <c r="L160"/>
  <c r="L26" i="10"/>
  <c r="L131"/>
  <c r="L96"/>
  <c r="AK26" i="12"/>
  <c r="L26" s="1"/>
  <c r="L61" i="10"/>
  <c r="D178" i="12"/>
  <c r="L114" i="7"/>
  <c r="AK44" i="8"/>
  <c r="L44" i="7"/>
  <c r="L79"/>
  <c r="L149"/>
  <c r="W175" i="12"/>
  <c r="O199"/>
  <c r="F218"/>
  <c r="AF47"/>
  <c r="G117" i="10"/>
  <c r="G82"/>
  <c r="G152"/>
  <c r="G47"/>
  <c r="M219" i="12"/>
  <c r="J160"/>
  <c r="R166"/>
  <c r="H90" i="10"/>
  <c r="H55"/>
  <c r="AG20" i="12"/>
  <c r="H20" i="10"/>
  <c r="H125"/>
  <c r="G56"/>
  <c r="AF21" i="12"/>
  <c r="G126" i="10"/>
  <c r="G21"/>
  <c r="G91"/>
  <c r="P82" i="7"/>
  <c r="P47"/>
  <c r="P152"/>
  <c r="AO47" i="8"/>
  <c r="P117" s="1"/>
  <c r="P117" i="7"/>
  <c r="V30"/>
  <c r="V135"/>
  <c r="V100"/>
  <c r="AU30" i="8"/>
  <c r="V65" i="7"/>
  <c r="L168" i="12"/>
  <c r="L145" i="10"/>
  <c r="L75"/>
  <c r="L40"/>
  <c r="L110"/>
  <c r="AK40" i="12"/>
  <c r="L40" s="1"/>
  <c r="U39" i="7"/>
  <c r="U74"/>
  <c r="U109"/>
  <c r="AT39" i="8"/>
  <c r="U74" s="1"/>
  <c r="U144" i="7"/>
  <c r="I215" i="12"/>
  <c r="G179"/>
  <c r="Y81" i="7"/>
  <c r="Y46"/>
  <c r="Y151"/>
  <c r="AX46" i="8"/>
  <c r="Y116" i="7"/>
  <c r="C43" i="10"/>
  <c r="AB43" i="12"/>
  <c r="C78" i="10"/>
  <c r="C148"/>
  <c r="C113"/>
  <c r="T214" i="12"/>
  <c r="M173"/>
  <c r="N147" i="10"/>
  <c r="N112"/>
  <c r="AM42" i="12"/>
  <c r="N77" i="10"/>
  <c r="N42"/>
  <c r="K202" i="12"/>
  <c r="I56" i="7"/>
  <c r="AH21" i="8"/>
  <c r="I126" i="7"/>
  <c r="I21"/>
  <c r="I91"/>
  <c r="R78"/>
  <c r="AQ43" i="8"/>
  <c r="R148" i="7"/>
  <c r="R43"/>
  <c r="R113"/>
  <c r="Y217" i="12"/>
  <c r="AB21" i="8"/>
  <c r="C126" i="7"/>
  <c r="C91"/>
  <c r="C21"/>
  <c r="C56"/>
  <c r="U99"/>
  <c r="U64"/>
  <c r="U134"/>
  <c r="U29"/>
  <c r="AT29" i="8"/>
  <c r="U134" s="1"/>
  <c r="I68" i="7"/>
  <c r="I138"/>
  <c r="AH33" i="8"/>
  <c r="I103" i="7"/>
  <c r="I33"/>
  <c r="H126" i="10"/>
  <c r="H56"/>
  <c r="H21"/>
  <c r="H91"/>
  <c r="AG21" i="12"/>
  <c r="H56" s="1"/>
  <c r="AT48" i="8"/>
  <c r="U48" i="7"/>
  <c r="U83"/>
  <c r="U153"/>
  <c r="U118"/>
  <c r="W201" i="12"/>
  <c r="G197"/>
  <c r="T174"/>
  <c r="V28" i="10"/>
  <c r="V133"/>
  <c r="V98"/>
  <c r="AU28" i="12"/>
  <c r="V63" s="1"/>
  <c r="V63" i="10"/>
  <c r="AS42" i="12"/>
  <c r="T77" i="10"/>
  <c r="T112"/>
  <c r="T147"/>
  <c r="T42"/>
  <c r="S196" i="12"/>
  <c r="L198"/>
  <c r="I29" i="7"/>
  <c r="AH29" i="8"/>
  <c r="I99" i="7"/>
  <c r="I64"/>
  <c r="I134"/>
  <c r="G211" i="12"/>
  <c r="Y169"/>
  <c r="R147" i="7"/>
  <c r="R77"/>
  <c r="R42"/>
  <c r="R112"/>
  <c r="AQ42" i="8"/>
  <c r="R77" s="1"/>
  <c r="J99" i="7"/>
  <c r="J29"/>
  <c r="AI29" i="8"/>
  <c r="J64" i="7"/>
  <c r="J134"/>
  <c r="P166" i="12"/>
  <c r="L179"/>
  <c r="S199"/>
  <c r="B112" i="10"/>
  <c r="B42"/>
  <c r="B147"/>
  <c r="B77"/>
  <c r="AA42" i="12"/>
  <c r="V209"/>
  <c r="K161"/>
  <c r="G23" i="7"/>
  <c r="G93"/>
  <c r="G128"/>
  <c r="AF23" i="8"/>
  <c r="G58" i="7"/>
  <c r="S220" i="12"/>
  <c r="G180"/>
  <c r="AD38"/>
  <c r="E73" i="10"/>
  <c r="E108"/>
  <c r="E143"/>
  <c r="E38"/>
  <c r="AM26" i="12"/>
  <c r="N131" i="10"/>
  <c r="N61"/>
  <c r="N96"/>
  <c r="N26"/>
  <c r="M167" i="12"/>
  <c r="S21" i="7"/>
  <c r="S91"/>
  <c r="AR21" i="8"/>
  <c r="S56" i="7"/>
  <c r="S126"/>
  <c r="S39" i="10"/>
  <c r="S109"/>
  <c r="AR39" i="12"/>
  <c r="S74" i="10"/>
  <c r="S144"/>
  <c r="B20" i="7"/>
  <c r="AA20" i="8"/>
  <c r="B90" i="7"/>
  <c r="B55"/>
  <c r="B125"/>
  <c r="AS43" i="12"/>
  <c r="T78" i="10"/>
  <c r="T148"/>
  <c r="T43"/>
  <c r="T113"/>
  <c r="G145"/>
  <c r="G110"/>
  <c r="G40"/>
  <c r="AF40" i="12"/>
  <c r="G75" i="10"/>
  <c r="W166" i="12"/>
  <c r="P174"/>
  <c r="U116" i="10"/>
  <c r="U46"/>
  <c r="AT46" i="12"/>
  <c r="U81" i="10"/>
  <c r="U151"/>
  <c r="V211" i="12"/>
  <c r="W164"/>
  <c r="S216"/>
  <c r="L185"/>
  <c r="V42" i="7"/>
  <c r="V112"/>
  <c r="AU42" i="8"/>
  <c r="V77" i="7"/>
  <c r="V147"/>
  <c r="E181" i="12"/>
  <c r="Q20" i="10"/>
  <c r="AP20" i="12"/>
  <c r="Q90" i="10"/>
  <c r="Q55"/>
  <c r="Q125"/>
  <c r="L218" i="12"/>
  <c r="AV46"/>
  <c r="W151" i="10"/>
  <c r="W81"/>
  <c r="W46"/>
  <c r="W116"/>
  <c r="S104" i="7"/>
  <c r="S34"/>
  <c r="AR34" i="8"/>
  <c r="S69" i="7"/>
  <c r="S139"/>
  <c r="O39" i="10"/>
  <c r="AN39" i="12"/>
  <c r="O144" i="10"/>
  <c r="O74"/>
  <c r="O109"/>
  <c r="F36" i="7"/>
  <c r="F106"/>
  <c r="AE36" i="8"/>
  <c r="F71" i="7"/>
  <c r="F141"/>
  <c r="L152" i="10"/>
  <c r="L117"/>
  <c r="L47"/>
  <c r="AK47" i="12"/>
  <c r="L82" i="10"/>
  <c r="AJ37" i="12"/>
  <c r="K72" i="10"/>
  <c r="K107"/>
  <c r="K142"/>
  <c r="K37"/>
  <c r="O218" i="12"/>
  <c r="B160"/>
  <c r="U97" i="10"/>
  <c r="AT27" i="12"/>
  <c r="U62" i="10"/>
  <c r="U132"/>
  <c r="U27"/>
  <c r="H163" i="12"/>
  <c r="L62" i="7"/>
  <c r="L132"/>
  <c r="L27"/>
  <c r="L97"/>
  <c r="AK27" i="8"/>
  <c r="L62" s="1"/>
  <c r="Q205" i="12"/>
  <c r="Y210"/>
  <c r="H172"/>
  <c r="L103" i="7"/>
  <c r="AK33" i="8"/>
  <c r="L68" i="7"/>
  <c r="L138"/>
  <c r="L33"/>
  <c r="X105" i="10"/>
  <c r="X70"/>
  <c r="AW35" i="12"/>
  <c r="X140" i="10"/>
  <c r="X35"/>
  <c r="G182" i="12"/>
  <c r="D22" i="7"/>
  <c r="D127"/>
  <c r="D92"/>
  <c r="AC22" i="8"/>
  <c r="D57" i="7"/>
  <c r="X171" i="12"/>
  <c r="AW28"/>
  <c r="X133" i="10"/>
  <c r="X63"/>
  <c r="X98"/>
  <c r="X28"/>
  <c r="AX48" i="12"/>
  <c r="Y153" i="10"/>
  <c r="Y83"/>
  <c r="Y118"/>
  <c r="Y48"/>
  <c r="R83" i="7"/>
  <c r="AQ48" i="8"/>
  <c r="R153" i="7"/>
  <c r="R48"/>
  <c r="R118"/>
  <c r="Q20"/>
  <c r="Q55"/>
  <c r="Q125"/>
  <c r="AP20" i="8"/>
  <c r="Q90" i="7"/>
  <c r="AO44" i="12"/>
  <c r="P79" i="10"/>
  <c r="P149"/>
  <c r="P114"/>
  <c r="P44"/>
  <c r="AO39" i="8"/>
  <c r="P74" i="7"/>
  <c r="P39"/>
  <c r="P109"/>
  <c r="P144"/>
  <c r="M217" i="12"/>
  <c r="V204"/>
  <c r="P145" i="7"/>
  <c r="P40"/>
  <c r="AO40" i="8"/>
  <c r="P110" i="7"/>
  <c r="P75"/>
  <c r="T173" i="12"/>
  <c r="C222"/>
  <c r="F178"/>
  <c r="C93" i="7"/>
  <c r="AB23" i="8"/>
  <c r="C58" i="7"/>
  <c r="C23"/>
  <c r="C128"/>
  <c r="B202" i="12"/>
  <c r="E32" i="7"/>
  <c r="E102"/>
  <c r="AD32" i="8"/>
  <c r="E137" i="7"/>
  <c r="E67"/>
  <c r="X176" i="12"/>
  <c r="T161"/>
  <c r="X142" i="10"/>
  <c r="X37"/>
  <c r="X107"/>
  <c r="AW37" i="12"/>
  <c r="X72" i="10"/>
  <c r="C48" i="7"/>
  <c r="C83"/>
  <c r="C153"/>
  <c r="C118"/>
  <c r="AB48" i="8"/>
  <c r="N171" i="12"/>
  <c r="J213"/>
  <c r="M211"/>
  <c r="AO35"/>
  <c r="P70" i="10"/>
  <c r="P35"/>
  <c r="P105"/>
  <c r="P140"/>
  <c r="R177" i="12"/>
  <c r="L199"/>
  <c r="T204"/>
  <c r="V221"/>
  <c r="N94" i="10"/>
  <c r="N24"/>
  <c r="AM24" i="12"/>
  <c r="N59" i="10"/>
  <c r="N129"/>
  <c r="U166" i="12"/>
  <c r="U61" i="10"/>
  <c r="U96"/>
  <c r="U26"/>
  <c r="U131"/>
  <c r="AT26" i="12"/>
  <c r="L56" i="10"/>
  <c r="L91"/>
  <c r="AK21" i="12"/>
  <c r="L126" i="10"/>
  <c r="L21"/>
  <c r="AM25" i="8"/>
  <c r="N95" i="7"/>
  <c r="N60"/>
  <c r="N25"/>
  <c r="N130"/>
  <c r="G207" i="12"/>
  <c r="F177"/>
  <c r="L78" i="10"/>
  <c r="AK43" i="12"/>
  <c r="L43" i="10"/>
  <c r="L148"/>
  <c r="L113"/>
  <c r="S83"/>
  <c r="AR48" i="12"/>
  <c r="S153" i="10"/>
  <c r="S118"/>
  <c r="S48"/>
  <c r="O71" i="7"/>
  <c r="O36"/>
  <c r="AN36" i="8"/>
  <c r="O106" i="7"/>
  <c r="O141"/>
  <c r="E218" i="12"/>
  <c r="Q182"/>
  <c r="S173"/>
  <c r="R209"/>
  <c r="M91" i="10"/>
  <c r="AL21" i="12"/>
  <c r="M56" i="10"/>
  <c r="M21"/>
  <c r="M126"/>
  <c r="K218" i="12"/>
  <c r="U204"/>
  <c r="B135" i="7"/>
  <c r="B30"/>
  <c r="AA30" i="8"/>
  <c r="B100" i="7"/>
  <c r="B65"/>
  <c r="R168" i="12"/>
  <c r="B27" i="7"/>
  <c r="B97"/>
  <c r="B62"/>
  <c r="B132"/>
  <c r="AA27" i="8"/>
  <c r="AK47"/>
  <c r="L82" i="7"/>
  <c r="L47"/>
  <c r="L117"/>
  <c r="L152"/>
  <c r="T75"/>
  <c r="T40"/>
  <c r="AS40" i="8"/>
  <c r="T110" i="7"/>
  <c r="T145"/>
  <c r="R106" i="10"/>
  <c r="R141"/>
  <c r="AQ36" i="12"/>
  <c r="R71" i="10"/>
  <c r="R36"/>
  <c r="AX22" i="12"/>
  <c r="Y92" i="10"/>
  <c r="Y57"/>
  <c r="Y127"/>
  <c r="Y22"/>
  <c r="B214" i="12"/>
  <c r="AQ42"/>
  <c r="R77" i="10"/>
  <c r="R112"/>
  <c r="R147"/>
  <c r="R42"/>
  <c r="M104"/>
  <c r="AL34" i="12"/>
  <c r="M69" i="10"/>
  <c r="M139"/>
  <c r="M34"/>
  <c r="V169" i="12"/>
  <c r="S128" i="7"/>
  <c r="AR23" i="8"/>
  <c r="S93" i="7"/>
  <c r="S23"/>
  <c r="S58"/>
  <c r="X170" i="12"/>
  <c r="H176"/>
  <c r="X151" i="7"/>
  <c r="AW46" i="8"/>
  <c r="X116" i="7"/>
  <c r="X46"/>
  <c r="X81"/>
  <c r="R125"/>
  <c r="R20"/>
  <c r="R90"/>
  <c r="AQ20" i="8"/>
  <c r="R55" i="7"/>
  <c r="H66" i="10"/>
  <c r="AG31" i="12"/>
  <c r="H136" i="10"/>
  <c r="H31"/>
  <c r="H101"/>
  <c r="M32" i="7"/>
  <c r="M137"/>
  <c r="M102"/>
  <c r="AL32" i="8"/>
  <c r="M67" i="7"/>
  <c r="E142" i="10"/>
  <c r="E107"/>
  <c r="E37"/>
  <c r="AD37" i="12"/>
  <c r="E72" i="10"/>
  <c r="D219" i="12"/>
  <c r="H207"/>
  <c r="AO33" i="8"/>
  <c r="P68" i="7"/>
  <c r="P33"/>
  <c r="P138"/>
  <c r="P103"/>
  <c r="R176" i="12"/>
  <c r="T24" i="10"/>
  <c r="T129"/>
  <c r="T59"/>
  <c r="AS24" i="12"/>
  <c r="T94" i="10"/>
  <c r="K40"/>
  <c r="K145"/>
  <c r="K110"/>
  <c r="AJ40" i="12"/>
  <c r="K75" i="10"/>
  <c r="AP44" i="8"/>
  <c r="Q79" i="7"/>
  <c r="Q149"/>
  <c r="Q114"/>
  <c r="Q44"/>
  <c r="H111"/>
  <c r="H146"/>
  <c r="AG41" i="8"/>
  <c r="H76" i="7"/>
  <c r="H41"/>
  <c r="K22" i="10"/>
  <c r="AJ22" i="12"/>
  <c r="K57" i="10"/>
  <c r="K127"/>
  <c r="K92"/>
  <c r="AS49" i="8"/>
  <c r="T49" i="7"/>
  <c r="T84"/>
  <c r="T154"/>
  <c r="T119"/>
  <c r="E99"/>
  <c r="E64"/>
  <c r="E134"/>
  <c r="E29"/>
  <c r="AD29" i="8"/>
  <c r="H108" i="7"/>
  <c r="H73"/>
  <c r="H143"/>
  <c r="H38"/>
  <c r="AG38" i="8"/>
  <c r="R130" i="10"/>
  <c r="R95"/>
  <c r="AQ25" i="12"/>
  <c r="R60" i="10"/>
  <c r="R25"/>
  <c r="P104" i="7"/>
  <c r="P69"/>
  <c r="P139"/>
  <c r="P34"/>
  <c r="AO34" i="8"/>
  <c r="W78" i="7"/>
  <c r="W148"/>
  <c r="W43"/>
  <c r="AV43" i="8"/>
  <c r="W113" i="7"/>
  <c r="C75"/>
  <c r="C145"/>
  <c r="C40"/>
  <c r="AB40" i="8"/>
  <c r="C110" i="7"/>
  <c r="M84" i="10"/>
  <c r="M154"/>
  <c r="M49"/>
  <c r="M119"/>
  <c r="AL49" i="12"/>
  <c r="R127" i="7"/>
  <c r="R92"/>
  <c r="AQ22" i="8"/>
  <c r="R57" i="7"/>
  <c r="R22"/>
  <c r="C98"/>
  <c r="AB28" i="8"/>
  <c r="C63" i="7"/>
  <c r="C28"/>
  <c r="C133"/>
  <c r="AF48" i="8"/>
  <c r="G118" i="7"/>
  <c r="G48"/>
  <c r="G83"/>
  <c r="G153"/>
  <c r="Y27"/>
  <c r="AX27" i="8"/>
  <c r="Y62" i="7"/>
  <c r="Y132"/>
  <c r="Y97"/>
  <c r="C188" i="12"/>
  <c r="T224"/>
  <c r="K223"/>
  <c r="R99" i="7"/>
  <c r="R64"/>
  <c r="R134"/>
  <c r="R29"/>
  <c r="AQ29" i="8"/>
  <c r="G101" i="7"/>
  <c r="G66"/>
  <c r="G136"/>
  <c r="AF31" i="8"/>
  <c r="G31" i="7"/>
  <c r="P20"/>
  <c r="P90"/>
  <c r="AO20" i="8"/>
  <c r="P125" i="7"/>
  <c r="P55"/>
  <c r="T25" i="10"/>
  <c r="T95"/>
  <c r="AS25" i="12"/>
  <c r="T60" i="10"/>
  <c r="T130"/>
  <c r="C26" i="7"/>
  <c r="C96"/>
  <c r="AB26" i="8"/>
  <c r="C61" i="7"/>
  <c r="C131"/>
  <c r="X119"/>
  <c r="X49"/>
  <c r="X84"/>
  <c r="AW49" i="8"/>
  <c r="X154" i="7"/>
  <c r="J57"/>
  <c r="J127"/>
  <c r="J22"/>
  <c r="AI22" i="8"/>
  <c r="J92" i="7"/>
  <c r="W59" i="10"/>
  <c r="W129"/>
  <c r="W24"/>
  <c r="W94"/>
  <c r="AV24" i="12"/>
  <c r="AG49"/>
  <c r="H154" i="10"/>
  <c r="H49"/>
  <c r="H119"/>
  <c r="H84"/>
  <c r="AP49" i="8"/>
  <c r="Q154" i="7"/>
  <c r="Q49"/>
  <c r="Q119"/>
  <c r="Q84"/>
  <c r="D188" i="12"/>
  <c r="U224"/>
  <c r="L223"/>
  <c r="AG49" i="8"/>
  <c r="H154" i="7"/>
  <c r="H119"/>
  <c r="H49"/>
  <c r="H84"/>
  <c r="N49" i="10"/>
  <c r="N154"/>
  <c r="N84"/>
  <c r="N119"/>
  <c r="AM49" i="12"/>
  <c r="V176"/>
  <c r="I160"/>
  <c r="G57" i="7"/>
  <c r="G22"/>
  <c r="G127"/>
  <c r="AF22" i="8"/>
  <c r="G92" i="7"/>
  <c r="O91"/>
  <c r="AN21" i="8"/>
  <c r="O56" i="7"/>
  <c r="O126"/>
  <c r="O21"/>
  <c r="AI45" i="8"/>
  <c r="J45" i="7"/>
  <c r="J80"/>
  <c r="J150"/>
  <c r="J115"/>
  <c r="J59" i="10"/>
  <c r="J24"/>
  <c r="J129"/>
  <c r="AI24" i="12"/>
  <c r="J94" i="10"/>
  <c r="V106" i="7"/>
  <c r="AU36" i="8"/>
  <c r="V71" i="7"/>
  <c r="V141"/>
  <c r="V36"/>
  <c r="T184" i="12"/>
  <c r="Y61" i="7"/>
  <c r="AX26" i="8"/>
  <c r="Y131" i="7"/>
  <c r="Y26"/>
  <c r="Y96"/>
  <c r="M57"/>
  <c r="M22"/>
  <c r="M127"/>
  <c r="AL22" i="8"/>
  <c r="M92" i="7"/>
  <c r="Q146"/>
  <c r="Q41"/>
  <c r="Q111"/>
  <c r="AP41" i="8"/>
  <c r="Q76" i="7"/>
  <c r="O95"/>
  <c r="O25"/>
  <c r="AN25" i="8"/>
  <c r="O60" i="7"/>
  <c r="O130"/>
  <c r="L83"/>
  <c r="L48"/>
  <c r="L153"/>
  <c r="AK48" i="8"/>
  <c r="L118" i="7"/>
  <c r="P127"/>
  <c r="P92"/>
  <c r="AO22" i="8"/>
  <c r="P57" i="7"/>
  <c r="P22"/>
  <c r="E188" i="12"/>
  <c r="V224"/>
  <c r="M223"/>
  <c r="L58" i="7"/>
  <c r="L128"/>
  <c r="L23"/>
  <c r="L93"/>
  <c r="AK23" i="8"/>
  <c r="Y93" i="10"/>
  <c r="AX23" i="12"/>
  <c r="Y58" i="10"/>
  <c r="Y128"/>
  <c r="Y23"/>
  <c r="H35" i="7"/>
  <c r="H140"/>
  <c r="H105"/>
  <c r="AG35" i="8"/>
  <c r="H70" i="7"/>
  <c r="D25" i="10"/>
  <c r="D130"/>
  <c r="D95"/>
  <c r="AC25" i="12"/>
  <c r="D60" i="10"/>
  <c r="S40" i="7"/>
  <c r="S145"/>
  <c r="S110"/>
  <c r="AR40" i="8"/>
  <c r="S75" i="7"/>
  <c r="J132"/>
  <c r="J97"/>
  <c r="J27"/>
  <c r="J62"/>
  <c r="AI27" i="8"/>
  <c r="I76" i="7"/>
  <c r="AH41" i="8"/>
  <c r="I146" i="7"/>
  <c r="I41"/>
  <c r="I111"/>
  <c r="W59"/>
  <c r="AV24" i="8"/>
  <c r="W129" i="7"/>
  <c r="W24"/>
  <c r="W94"/>
  <c r="P119"/>
  <c r="P84"/>
  <c r="P154"/>
  <c r="AO49" i="8"/>
  <c r="P49" i="7"/>
  <c r="AG22" i="8"/>
  <c r="H57" i="7"/>
  <c r="H127"/>
  <c r="H22"/>
  <c r="H92"/>
  <c r="F188" i="12"/>
  <c r="W224"/>
  <c r="N223"/>
  <c r="G67" i="7"/>
  <c r="AF32" i="8"/>
  <c r="G137" i="7"/>
  <c r="G102"/>
  <c r="G32"/>
  <c r="M35"/>
  <c r="AL35" i="8"/>
  <c r="M105" i="7"/>
  <c r="M70"/>
  <c r="M140"/>
  <c r="N71"/>
  <c r="N141"/>
  <c r="N106"/>
  <c r="N36"/>
  <c r="AM36" i="8"/>
  <c r="O188" i="12"/>
  <c r="G189"/>
  <c r="W223"/>
  <c r="Q97" i="7"/>
  <c r="AP27" i="8"/>
  <c r="Q132" i="7"/>
  <c r="Q62"/>
  <c r="Q27"/>
  <c r="E111"/>
  <c r="AD41" i="8"/>
  <c r="E146" i="7"/>
  <c r="E76"/>
  <c r="E41"/>
  <c r="X119" i="10"/>
  <c r="AW49" i="12"/>
  <c r="X84" i="10"/>
  <c r="X154"/>
  <c r="X49"/>
  <c r="D82" i="7"/>
  <c r="D47"/>
  <c r="D152"/>
  <c r="D117"/>
  <c r="AC47" i="8"/>
  <c r="AA36" i="12"/>
  <c r="B36" i="10"/>
  <c r="B141"/>
  <c r="B71"/>
  <c r="B106"/>
  <c r="B64" i="7"/>
  <c r="B134"/>
  <c r="B99"/>
  <c r="B29"/>
  <c r="AA29" i="8"/>
  <c r="P23" i="10"/>
  <c r="AO23" i="12"/>
  <c r="P93" i="10"/>
  <c r="P58"/>
  <c r="P128"/>
  <c r="AN31" i="8"/>
  <c r="O101" i="7"/>
  <c r="O31"/>
  <c r="O66"/>
  <c r="O136"/>
  <c r="P182" i="12"/>
  <c r="N22" i="7"/>
  <c r="N92"/>
  <c r="N57"/>
  <c r="AM22" i="8"/>
  <c r="N127" i="7"/>
  <c r="P188" i="12"/>
  <c r="H189"/>
  <c r="X223"/>
  <c r="E81" i="7"/>
  <c r="E151"/>
  <c r="E46"/>
  <c r="AD46" i="8"/>
  <c r="E116" i="7"/>
  <c r="W160" i="12"/>
  <c r="N74" i="7"/>
  <c r="N144"/>
  <c r="N39"/>
  <c r="AM39" i="8"/>
  <c r="N109" i="7"/>
  <c r="I220" i="12"/>
  <c r="AA21" i="8"/>
  <c r="B56" i="7"/>
  <c r="B126"/>
  <c r="B91"/>
  <c r="B21"/>
  <c r="O134" i="10"/>
  <c r="O29"/>
  <c r="O99"/>
  <c r="AN29" i="12"/>
  <c r="O64" i="10"/>
  <c r="K67" i="7"/>
  <c r="K137"/>
  <c r="K102"/>
  <c r="AJ32" i="8"/>
  <c r="K32" i="7"/>
  <c r="B70"/>
  <c r="B140"/>
  <c r="B105"/>
  <c r="B35"/>
  <c r="AA35" i="8"/>
  <c r="M20" i="7"/>
  <c r="M90"/>
  <c r="AL20" i="8"/>
  <c r="M55" i="7"/>
  <c r="M125"/>
  <c r="F137" i="10"/>
  <c r="F32"/>
  <c r="F102"/>
  <c r="AE32" i="12"/>
  <c r="F67" i="10"/>
  <c r="E129"/>
  <c r="E24"/>
  <c r="E94"/>
  <c r="E59"/>
  <c r="AD24" i="12"/>
  <c r="W135" i="7"/>
  <c r="W30"/>
  <c r="W100"/>
  <c r="W65"/>
  <c r="AV30" i="8"/>
  <c r="O108" i="7"/>
  <c r="AN38" i="8"/>
  <c r="O73" i="7"/>
  <c r="O143"/>
  <c r="O38"/>
  <c r="H169" i="12"/>
  <c r="U138" i="7"/>
  <c r="U33"/>
  <c r="U103"/>
  <c r="U68"/>
  <c r="AT33" i="8"/>
  <c r="AM29" i="12"/>
  <c r="N99" s="1"/>
  <c r="N64" i="10"/>
  <c r="N29"/>
  <c r="N134"/>
  <c r="N99"/>
  <c r="Q188" i="12"/>
  <c r="I189"/>
  <c r="Y223"/>
  <c r="AQ38" i="8"/>
  <c r="R143" s="1"/>
  <c r="R108" i="7"/>
  <c r="R38"/>
  <c r="R73"/>
  <c r="R143"/>
  <c r="J34"/>
  <c r="J104"/>
  <c r="AI34" i="8"/>
  <c r="J69" i="7"/>
  <c r="J139"/>
  <c r="Y57"/>
  <c r="Y127"/>
  <c r="AX22" i="8"/>
  <c r="Y22" i="7"/>
  <c r="Y92"/>
  <c r="AV20" i="8"/>
  <c r="W55" i="7"/>
  <c r="W125"/>
  <c r="W90"/>
  <c r="W20"/>
  <c r="P162" i="12"/>
  <c r="K103" i="7"/>
  <c r="AJ33" i="8"/>
  <c r="K68" i="7"/>
  <c r="K33"/>
  <c r="K138"/>
  <c r="W126" i="10"/>
  <c r="W21"/>
  <c r="W91"/>
  <c r="W56"/>
  <c r="AV21" i="12"/>
  <c r="N142" i="10"/>
  <c r="N37"/>
  <c r="N107"/>
  <c r="N72"/>
  <c r="AM37" i="12"/>
  <c r="R98" i="7"/>
  <c r="AQ28" i="8"/>
  <c r="R63" i="7"/>
  <c r="R28"/>
  <c r="R133"/>
  <c r="F142"/>
  <c r="F37"/>
  <c r="F107"/>
  <c r="AE37" i="8"/>
  <c r="F72" i="7"/>
  <c r="R188" i="12"/>
  <c r="J189"/>
  <c r="C224"/>
  <c r="B118" i="7"/>
  <c r="AA48" i="8"/>
  <c r="B83" i="7"/>
  <c r="B153"/>
  <c r="B48"/>
  <c r="L211" i="12"/>
  <c r="T216"/>
  <c r="G55" i="10"/>
  <c r="G125"/>
  <c r="G20"/>
  <c r="G90"/>
  <c r="AF20" i="12"/>
  <c r="I80" i="7"/>
  <c r="I150"/>
  <c r="I45"/>
  <c r="I115"/>
  <c r="AH45" i="8"/>
  <c r="N117" i="10"/>
  <c r="N82"/>
  <c r="AM47" i="12"/>
  <c r="N152" i="10"/>
  <c r="N47"/>
  <c r="U63" i="7"/>
  <c r="AT28" i="8"/>
  <c r="U133" i="7"/>
  <c r="U98"/>
  <c r="U28"/>
  <c r="W109"/>
  <c r="AV39" i="8"/>
  <c r="W144" i="7"/>
  <c r="W74"/>
  <c r="W39"/>
  <c r="R167" i="12"/>
  <c r="Y179"/>
  <c r="J55" i="7"/>
  <c r="J125"/>
  <c r="J20"/>
  <c r="AI20" i="8"/>
  <c r="J90" i="7"/>
  <c r="N138" i="10"/>
  <c r="N33"/>
  <c r="N103"/>
  <c r="N68"/>
  <c r="AM33" i="12"/>
  <c r="O154" i="7"/>
  <c r="O49"/>
  <c r="AN49" i="8"/>
  <c r="O119" i="7"/>
  <c r="O84"/>
  <c r="Y80"/>
  <c r="Y45"/>
  <c r="Y150"/>
  <c r="Y115"/>
  <c r="AX45" i="8"/>
  <c r="AE27"/>
  <c r="F27" i="7"/>
  <c r="F62"/>
  <c r="F132"/>
  <c r="F97"/>
  <c r="X26"/>
  <c r="AW26" i="8"/>
  <c r="X61" i="7"/>
  <c r="X131"/>
  <c r="X96"/>
  <c r="AA40" i="8"/>
  <c r="B75" i="7"/>
  <c r="B145"/>
  <c r="B40"/>
  <c r="B110"/>
  <c r="C136"/>
  <c r="C101"/>
  <c r="AB31" i="8"/>
  <c r="C66" i="7"/>
  <c r="C31"/>
  <c r="U58" i="10"/>
  <c r="AT23" i="12"/>
  <c r="U128" i="10"/>
  <c r="U23"/>
  <c r="U93"/>
  <c r="AN27" i="8"/>
  <c r="O97" i="7"/>
  <c r="O62"/>
  <c r="O132"/>
  <c r="O27"/>
  <c r="AH49" i="8"/>
  <c r="I119" i="7"/>
  <c r="I84"/>
  <c r="I154"/>
  <c r="I49"/>
  <c r="AL33" i="8"/>
  <c r="M138" i="7"/>
  <c r="M103"/>
  <c r="M33"/>
  <c r="M68"/>
  <c r="J63" i="10"/>
  <c r="AI28" i="12"/>
  <c r="J133" i="10"/>
  <c r="J28"/>
  <c r="J98"/>
  <c r="C102" i="7"/>
  <c r="C67"/>
  <c r="C137"/>
  <c r="AB32" i="8"/>
  <c r="C32" i="7"/>
  <c r="AB21" i="12"/>
  <c r="C56" i="10"/>
  <c r="C126"/>
  <c r="C21"/>
  <c r="C91"/>
  <c r="B43" i="7"/>
  <c r="B148"/>
  <c r="B113"/>
  <c r="AA43" i="8"/>
  <c r="B78" i="7"/>
  <c r="C167" i="12"/>
  <c r="U104" i="7"/>
  <c r="U69"/>
  <c r="U139"/>
  <c r="AT34" i="8"/>
  <c r="U34" i="7"/>
  <c r="D104"/>
  <c r="D34"/>
  <c r="AC34" i="8"/>
  <c r="D69" i="7"/>
  <c r="D139"/>
  <c r="K188" i="12"/>
  <c r="C189"/>
  <c r="S223"/>
  <c r="P126" i="7"/>
  <c r="P56"/>
  <c r="AO21" i="8"/>
  <c r="P91" i="7"/>
  <c r="P21"/>
  <c r="H153" i="10"/>
  <c r="H48"/>
  <c r="H83"/>
  <c r="H118"/>
  <c r="AG48" i="12"/>
  <c r="G49" i="7"/>
  <c r="G119"/>
  <c r="G84"/>
  <c r="G154"/>
  <c r="AF49" i="8"/>
  <c r="Q129" i="7"/>
  <c r="Q94"/>
  <c r="AP24" i="8"/>
  <c r="Q59" i="7"/>
  <c r="Q24"/>
  <c r="B144"/>
  <c r="AA39" i="8"/>
  <c r="B109" i="7"/>
  <c r="B39"/>
  <c r="B74"/>
  <c r="L106"/>
  <c r="AK36" i="8"/>
  <c r="L36" i="7"/>
  <c r="L71"/>
  <c r="L141"/>
  <c r="N104"/>
  <c r="N69"/>
  <c r="N139"/>
  <c r="N34"/>
  <c r="AM34" i="8"/>
  <c r="AS29" i="12"/>
  <c r="T29" i="10"/>
  <c r="T134"/>
  <c r="T64"/>
  <c r="T99"/>
  <c r="E139" i="7"/>
  <c r="AD34" i="8"/>
  <c r="E104" i="7"/>
  <c r="E34"/>
  <c r="E69"/>
  <c r="T68"/>
  <c r="AS33" i="8"/>
  <c r="T138" i="7"/>
  <c r="T33"/>
  <c r="T103"/>
  <c r="L188" i="12"/>
  <c r="D189"/>
  <c r="T223"/>
  <c r="X36" i="10"/>
  <c r="AW36" i="12"/>
  <c r="X106" i="10"/>
  <c r="X71"/>
  <c r="X141"/>
  <c r="AM23" i="8"/>
  <c r="N23" i="7"/>
  <c r="N93"/>
  <c r="N58"/>
  <c r="N128"/>
  <c r="T45" i="10"/>
  <c r="AS45" i="12"/>
  <c r="T115" i="10"/>
  <c r="T80"/>
  <c r="T150"/>
  <c r="B102" i="7"/>
  <c r="B67"/>
  <c r="AA32" i="8"/>
  <c r="B137" i="7"/>
  <c r="B32"/>
  <c r="N140"/>
  <c r="N105"/>
  <c r="N35"/>
  <c r="AM35" i="8"/>
  <c r="N70" i="7"/>
  <c r="E93" i="10"/>
  <c r="AD23" i="12"/>
  <c r="E58" i="10"/>
  <c r="E128"/>
  <c r="E23"/>
  <c r="K110" i="7"/>
  <c r="K40"/>
  <c r="AJ40" i="8"/>
  <c r="K75" i="7"/>
  <c r="K145"/>
  <c r="F92"/>
  <c r="F22"/>
  <c r="AE22" i="8"/>
  <c r="F57" i="7"/>
  <c r="F127"/>
  <c r="Y141"/>
  <c r="Y71"/>
  <c r="AX36" i="8"/>
  <c r="Y106" i="7"/>
  <c r="Y36"/>
  <c r="H96"/>
  <c r="AG26" i="8"/>
  <c r="H61" i="7"/>
  <c r="H131"/>
  <c r="H26"/>
  <c r="M95" i="10"/>
  <c r="M60"/>
  <c r="AL25" i="12"/>
  <c r="M130" i="10"/>
  <c r="M25"/>
  <c r="U105" i="7"/>
  <c r="U70"/>
  <c r="AT35" i="8"/>
  <c r="U140" i="7"/>
  <c r="U35"/>
  <c r="J72"/>
  <c r="J142"/>
  <c r="J37"/>
  <c r="J107"/>
  <c r="AI37" i="8"/>
  <c r="N143" i="7"/>
  <c r="N108"/>
  <c r="AM38" i="8"/>
  <c r="N38" i="7"/>
  <c r="N73"/>
  <c r="L107"/>
  <c r="L72"/>
  <c r="L37"/>
  <c r="L142"/>
  <c r="AK37" i="8"/>
  <c r="T34" i="7"/>
  <c r="T139"/>
  <c r="T104"/>
  <c r="AS34" i="8"/>
  <c r="T69" i="7"/>
  <c r="M188" i="12"/>
  <c r="E189"/>
  <c r="U223"/>
  <c r="AR25" i="8"/>
  <c r="S60" i="7"/>
  <c r="S130"/>
  <c r="S25"/>
  <c r="S95"/>
  <c r="AM21" i="8"/>
  <c r="N56" i="7"/>
  <c r="N126"/>
  <c r="N21"/>
  <c r="N91"/>
  <c r="AU22" i="8"/>
  <c r="V92" i="7"/>
  <c r="V22"/>
  <c r="V57"/>
  <c r="V127"/>
  <c r="L140"/>
  <c r="L105"/>
  <c r="L35"/>
  <c r="AK35" i="8"/>
  <c r="L70" i="7"/>
  <c r="S67"/>
  <c r="AR32" i="8"/>
  <c r="S137" i="7"/>
  <c r="S102"/>
  <c r="S32"/>
  <c r="N46"/>
  <c r="N151"/>
  <c r="N116"/>
  <c r="AM46" i="8"/>
  <c r="N81" i="7"/>
  <c r="R106"/>
  <c r="R71"/>
  <c r="AQ36" i="8"/>
  <c r="R141" i="7"/>
  <c r="R36"/>
  <c r="W90" i="10"/>
  <c r="W55"/>
  <c r="AV20" i="12"/>
  <c r="W125" i="10"/>
  <c r="W20"/>
  <c r="T57" i="7"/>
  <c r="AS22" i="8"/>
  <c r="T127" i="7"/>
  <c r="T92"/>
  <c r="T22"/>
  <c r="L104"/>
  <c r="AK34" i="8"/>
  <c r="L69" i="7"/>
  <c r="L139"/>
  <c r="L34"/>
  <c r="N188" i="12"/>
  <c r="F189"/>
  <c r="V223"/>
  <c r="AP48"/>
  <c r="Q83" i="10"/>
  <c r="Q153"/>
  <c r="Q118"/>
  <c r="Q48"/>
  <c r="AE29" i="12"/>
  <c r="F64" i="10"/>
  <c r="F29"/>
  <c r="F134"/>
  <c r="F99"/>
  <c r="AC29" i="8"/>
  <c r="D64" i="7"/>
  <c r="D134"/>
  <c r="D99"/>
  <c r="D29"/>
  <c r="W188" i="12"/>
  <c r="O189"/>
  <c r="H224"/>
  <c r="U30" i="10"/>
  <c r="U100"/>
  <c r="AT30" i="12"/>
  <c r="U135" i="10"/>
  <c r="U65"/>
  <c r="P29" i="7"/>
  <c r="P99"/>
  <c r="AO29" i="8"/>
  <c r="P134" i="7"/>
  <c r="P64"/>
  <c r="I58"/>
  <c r="I128"/>
  <c r="I23"/>
  <c r="AH23" i="8"/>
  <c r="I93" i="7"/>
  <c r="AE28" i="12"/>
  <c r="F63" i="10"/>
  <c r="F28"/>
  <c r="F133"/>
  <c r="F98"/>
  <c r="B104"/>
  <c r="AA34" i="12"/>
  <c r="B69" i="10"/>
  <c r="B139"/>
  <c r="B34"/>
  <c r="S99" i="7"/>
  <c r="S29"/>
  <c r="S64"/>
  <c r="S134"/>
  <c r="AR29" i="8"/>
  <c r="V118" i="10"/>
  <c r="AU48" i="12"/>
  <c r="V83" i="10"/>
  <c r="V48"/>
  <c r="V153"/>
  <c r="G139"/>
  <c r="G34"/>
  <c r="G104"/>
  <c r="AF34" i="12"/>
  <c r="G69" i="10"/>
  <c r="Y142" i="7"/>
  <c r="Y37"/>
  <c r="Y107"/>
  <c r="AX37" i="8"/>
  <c r="Y72" i="7"/>
  <c r="L133"/>
  <c r="L28"/>
  <c r="L98"/>
  <c r="L63"/>
  <c r="AK28" i="8"/>
  <c r="X188" i="12"/>
  <c r="P189"/>
  <c r="I224"/>
  <c r="Q126" i="10"/>
  <c r="Q91"/>
  <c r="AP21" i="12"/>
  <c r="Q56" i="10"/>
  <c r="Q21"/>
  <c r="W136" i="7"/>
  <c r="W101"/>
  <c r="W31"/>
  <c r="W66"/>
  <c r="AV31" i="8"/>
  <c r="E101" i="10"/>
  <c r="E66"/>
  <c r="E136"/>
  <c r="E31"/>
  <c r="AD31" i="12"/>
  <c r="S205"/>
  <c r="D92" i="10"/>
  <c r="AC22" i="12"/>
  <c r="D22" i="10"/>
  <c r="D57"/>
  <c r="D127"/>
  <c r="B79" i="7"/>
  <c r="B149"/>
  <c r="B44"/>
  <c r="B114"/>
  <c r="AA44" i="8"/>
  <c r="U183" i="12"/>
  <c r="J58" i="7"/>
  <c r="AI23" i="8"/>
  <c r="J93" i="7"/>
  <c r="J23"/>
  <c r="J128"/>
  <c r="B44" i="10"/>
  <c r="B149"/>
  <c r="AA44" i="12"/>
  <c r="B114" i="10"/>
  <c r="B79"/>
  <c r="E60"/>
  <c r="E130"/>
  <c r="E25"/>
  <c r="E95"/>
  <c r="AD25" i="12"/>
  <c r="O212"/>
  <c r="B180"/>
  <c r="Q68" i="7"/>
  <c r="Q138"/>
  <c r="AP33" i="8"/>
  <c r="Q33" i="7"/>
  <c r="Q103"/>
  <c r="B154" i="10"/>
  <c r="AA49" i="12"/>
  <c r="B84" i="10"/>
  <c r="B49"/>
  <c r="B119"/>
  <c r="AJ29" i="8"/>
  <c r="K29" i="7"/>
  <c r="K64"/>
  <c r="K134"/>
  <c r="K99"/>
  <c r="O49" i="10"/>
  <c r="AN49" i="12"/>
  <c r="O84" i="10"/>
  <c r="O154"/>
  <c r="O119"/>
  <c r="Y188" i="12"/>
  <c r="Q189"/>
  <c r="J224"/>
  <c r="E184"/>
  <c r="E30" i="7"/>
  <c r="E65"/>
  <c r="AD30" i="8"/>
  <c r="E135" i="7"/>
  <c r="E100"/>
  <c r="C30"/>
  <c r="C65"/>
  <c r="AB30" i="8"/>
  <c r="C135" i="7"/>
  <c r="C100"/>
  <c r="V26" i="10"/>
  <c r="AU26" i="12"/>
  <c r="V61" i="10"/>
  <c r="V96"/>
  <c r="V131"/>
  <c r="P160" i="12"/>
  <c r="O166"/>
  <c r="AU37" i="8"/>
  <c r="V72" s="1"/>
  <c r="V107" i="7"/>
  <c r="V37"/>
  <c r="V142"/>
  <c r="V72"/>
  <c r="J84" i="10"/>
  <c r="J154"/>
  <c r="J49"/>
  <c r="AI49" i="12"/>
  <c r="J119" i="10"/>
  <c r="R35" i="7"/>
  <c r="R140"/>
  <c r="AQ35" i="8"/>
  <c r="R70" i="7"/>
  <c r="R105"/>
  <c r="Y68"/>
  <c r="Y138"/>
  <c r="Y33"/>
  <c r="AX33" i="8"/>
  <c r="Y103" i="7"/>
  <c r="B188" i="12"/>
  <c r="R189"/>
  <c r="K224"/>
  <c r="F167"/>
  <c r="L172"/>
  <c r="E165"/>
  <c r="X112" i="7"/>
  <c r="AW42" i="8"/>
  <c r="X77" i="7"/>
  <c r="X147"/>
  <c r="X42"/>
  <c r="T165" i="12"/>
  <c r="I102" i="10"/>
  <c r="I32"/>
  <c r="I67"/>
  <c r="AH32" i="12"/>
  <c r="I137" i="10"/>
  <c r="X206" i="12"/>
  <c r="AG43" i="8"/>
  <c r="H113" i="7"/>
  <c r="H148"/>
  <c r="H43"/>
  <c r="H78"/>
  <c r="P74" i="10"/>
  <c r="AO39" i="12"/>
  <c r="P144" i="10"/>
  <c r="P39"/>
  <c r="P109"/>
  <c r="AX34" i="8"/>
  <c r="Y139" i="7"/>
  <c r="Y104"/>
  <c r="Y34"/>
  <c r="Y69"/>
  <c r="AS21" i="8"/>
  <c r="T91" i="7"/>
  <c r="T56"/>
  <c r="T126"/>
  <c r="T21"/>
  <c r="O100" i="10"/>
  <c r="O65"/>
  <c r="O135"/>
  <c r="O30"/>
  <c r="AN30" i="12"/>
  <c r="N98" i="7"/>
  <c r="AM28" i="8"/>
  <c r="N63" i="7"/>
  <c r="N28"/>
  <c r="N133"/>
  <c r="R104"/>
  <c r="AQ34" i="8"/>
  <c r="R69" i="7"/>
  <c r="R139"/>
  <c r="R34"/>
  <c r="E140" i="10"/>
  <c r="E105"/>
  <c r="E35"/>
  <c r="AD35" i="12"/>
  <c r="E70" i="10"/>
  <c r="C163" i="12"/>
  <c r="E25" i="7"/>
  <c r="AD25" i="8"/>
  <c r="E95" i="7"/>
  <c r="E130"/>
  <c r="E60"/>
  <c r="X39" i="10"/>
  <c r="X109"/>
  <c r="X74"/>
  <c r="AW39" i="12"/>
  <c r="X144" i="10"/>
  <c r="P179" i="12"/>
  <c r="L140" i="10"/>
  <c r="L70"/>
  <c r="AK35" i="12"/>
  <c r="L105" i="10"/>
  <c r="L35"/>
  <c r="D112" i="7"/>
  <c r="AC42" i="8"/>
  <c r="D147" i="7"/>
  <c r="D77"/>
  <c r="D42"/>
  <c r="F39"/>
  <c r="F109"/>
  <c r="F74"/>
  <c r="AE39" i="8"/>
  <c r="F144" i="7"/>
  <c r="R170" i="12"/>
  <c r="V46" i="7"/>
  <c r="AU46" i="8"/>
  <c r="V116" i="7"/>
  <c r="V81"/>
  <c r="V151"/>
  <c r="AR36" i="8"/>
  <c r="S71" i="7"/>
  <c r="S36"/>
  <c r="S141"/>
  <c r="S106"/>
  <c r="K164" i="12"/>
  <c r="C68" i="7"/>
  <c r="C33"/>
  <c r="C138"/>
  <c r="C103"/>
  <c r="AB33" i="8"/>
  <c r="O27" i="10"/>
  <c r="O132"/>
  <c r="O97"/>
  <c r="O62"/>
  <c r="AN27" i="12"/>
  <c r="S188"/>
  <c r="K189"/>
  <c r="D224"/>
  <c r="U102" i="10"/>
  <c r="AT32" i="12"/>
  <c r="U137" i="10"/>
  <c r="U67"/>
  <c r="U32"/>
  <c r="B107" i="7"/>
  <c r="AA37" i="8"/>
  <c r="B142" i="7"/>
  <c r="B72"/>
  <c r="B37"/>
  <c r="E140"/>
  <c r="E105"/>
  <c r="AD35" i="8"/>
  <c r="E35" i="7"/>
  <c r="E70"/>
  <c r="N59"/>
  <c r="N24"/>
  <c r="N129"/>
  <c r="N94"/>
  <c r="AM24" i="8"/>
  <c r="AQ34" i="12"/>
  <c r="R69" i="10"/>
  <c r="R139"/>
  <c r="R34"/>
  <c r="R104"/>
  <c r="AC24" i="8"/>
  <c r="D59" i="7"/>
  <c r="D129"/>
  <c r="D24"/>
  <c r="D94"/>
  <c r="C36"/>
  <c r="AB36" i="8"/>
  <c r="C106" i="7"/>
  <c r="C71"/>
  <c r="C141"/>
  <c r="O70" i="10"/>
  <c r="O105"/>
  <c r="AN35" i="12"/>
  <c r="O35" i="10"/>
  <c r="O140"/>
  <c r="N48"/>
  <c r="N153"/>
  <c r="AM48" i="12"/>
  <c r="N83" i="10"/>
  <c r="N118"/>
  <c r="J161" i="12"/>
  <c r="T188"/>
  <c r="L189"/>
  <c r="E224"/>
  <c r="T78" i="7"/>
  <c r="T148"/>
  <c r="T43"/>
  <c r="AS43" i="8"/>
  <c r="T113" i="7"/>
  <c r="J168" i="12"/>
  <c r="N66" i="7"/>
  <c r="N136"/>
  <c r="N31"/>
  <c r="AM31" i="8"/>
  <c r="N101" i="7"/>
  <c r="J167" i="12"/>
  <c r="M61" i="7"/>
  <c r="M26"/>
  <c r="M96"/>
  <c r="M131"/>
  <c r="AL26" i="8"/>
  <c r="S222" i="12"/>
  <c r="H178"/>
  <c r="K71" i="7"/>
  <c r="K141"/>
  <c r="K106"/>
  <c r="K36"/>
  <c r="AJ36" i="8"/>
  <c r="W99" i="7"/>
  <c r="AV29" i="8"/>
  <c r="W134" i="7"/>
  <c r="W64"/>
  <c r="W29"/>
  <c r="M148"/>
  <c r="M43"/>
  <c r="M113"/>
  <c r="AL43" i="8"/>
  <c r="M78" i="7"/>
  <c r="M128" i="10"/>
  <c r="M23"/>
  <c r="M93"/>
  <c r="M58"/>
  <c r="AL23" i="12"/>
  <c r="B141" i="7"/>
  <c r="AA36" i="8"/>
  <c r="B106" i="7"/>
  <c r="B71"/>
  <c r="B36"/>
  <c r="X99"/>
  <c r="AW29" i="8"/>
  <c r="X64" i="7"/>
  <c r="X134"/>
  <c r="X29"/>
  <c r="B168" i="12"/>
  <c r="AS23" i="8"/>
  <c r="T58" i="7"/>
  <c r="T128"/>
  <c r="T93"/>
  <c r="T23"/>
  <c r="AV35" i="8"/>
  <c r="W70" i="7"/>
  <c r="W35"/>
  <c r="W140"/>
  <c r="W105"/>
  <c r="U188" i="12"/>
  <c r="M189"/>
  <c r="F224"/>
  <c r="M31" i="10"/>
  <c r="M101"/>
  <c r="AL31" i="12"/>
  <c r="M66" i="10"/>
  <c r="M136"/>
  <c r="G38" i="7"/>
  <c r="G108"/>
  <c r="AF38" i="8"/>
  <c r="G73" i="7"/>
  <c r="G143"/>
  <c r="E71"/>
  <c r="E141"/>
  <c r="E36"/>
  <c r="AD36" i="8"/>
  <c r="E106" i="7"/>
  <c r="AJ26" i="8"/>
  <c r="K61" i="7"/>
  <c r="K131"/>
  <c r="K96"/>
  <c r="K26"/>
  <c r="H161" i="12"/>
  <c r="L111" i="10"/>
  <c r="AK41" i="12"/>
  <c r="L76" i="10"/>
  <c r="L41"/>
  <c r="L146"/>
  <c r="H134" i="7"/>
  <c r="H29"/>
  <c r="H99"/>
  <c r="H64"/>
  <c r="AG29" i="8"/>
  <c r="F141" i="10"/>
  <c r="F71"/>
  <c r="F106"/>
  <c r="F36"/>
  <c r="AE36" i="12"/>
  <c r="O135" i="7"/>
  <c r="O30"/>
  <c r="O100"/>
  <c r="O65"/>
  <c r="AN30" i="8"/>
  <c r="G140" i="7"/>
  <c r="G35"/>
  <c r="G105"/>
  <c r="AF35" i="8"/>
  <c r="G70" i="7"/>
  <c r="V188" i="12"/>
  <c r="N189"/>
  <c r="G224"/>
  <c r="Y49" i="7"/>
  <c r="Y154"/>
  <c r="Y119"/>
  <c r="AX49" i="8"/>
  <c r="Y84" i="7"/>
  <c r="G133"/>
  <c r="G98"/>
  <c r="AF28" i="8"/>
  <c r="G63" i="7"/>
  <c r="G28"/>
  <c r="V128"/>
  <c r="V93"/>
  <c r="V23"/>
  <c r="V58"/>
  <c r="AU23" i="8"/>
  <c r="V154" i="7"/>
  <c r="V49"/>
  <c r="V119"/>
  <c r="AU49" i="8"/>
  <c r="V84" i="7"/>
  <c r="W189" i="12"/>
  <c r="P224"/>
  <c r="G223"/>
  <c r="I20" i="7"/>
  <c r="I90"/>
  <c r="I55"/>
  <c r="I125"/>
  <c r="AH20" i="8"/>
  <c r="AF39"/>
  <c r="G109" i="7"/>
  <c r="G74"/>
  <c r="G144"/>
  <c r="G39"/>
  <c r="X83"/>
  <c r="X48"/>
  <c r="X118"/>
  <c r="AW48" i="8"/>
  <c r="X153" i="7"/>
  <c r="S92" i="10"/>
  <c r="S22"/>
  <c r="S127"/>
  <c r="AR22" i="12"/>
  <c r="S57" i="10"/>
  <c r="X126" i="7"/>
  <c r="AW21" i="8"/>
  <c r="X91" i="7"/>
  <c r="X21"/>
  <c r="X56"/>
  <c r="AD37" i="8"/>
  <c r="E142" i="7"/>
  <c r="E107"/>
  <c r="E37"/>
  <c r="E72"/>
  <c r="P118"/>
  <c r="P83"/>
  <c r="P153"/>
  <c r="P48"/>
  <c r="AO48" i="8"/>
  <c r="M42" i="7"/>
  <c r="M77"/>
  <c r="M147"/>
  <c r="AL42" i="8"/>
  <c r="M112" i="7"/>
  <c r="F23"/>
  <c r="F58"/>
  <c r="F128"/>
  <c r="AE23" i="8"/>
  <c r="F93" i="7"/>
  <c r="F84"/>
  <c r="AE49" i="8"/>
  <c r="F154" i="7"/>
  <c r="F49"/>
  <c r="F119"/>
  <c r="X189" i="12"/>
  <c r="Q224"/>
  <c r="H223"/>
  <c r="AR35" i="8"/>
  <c r="S140" i="7"/>
  <c r="S70"/>
  <c r="S35"/>
  <c r="S105"/>
  <c r="D36" i="10"/>
  <c r="AC36" i="12"/>
  <c r="D141" i="10"/>
  <c r="D71"/>
  <c r="D106"/>
  <c r="X76" i="7"/>
  <c r="X111"/>
  <c r="AW41" i="8"/>
  <c r="X146" i="7"/>
  <c r="X41"/>
  <c r="T26" i="10"/>
  <c r="T131"/>
  <c r="T96"/>
  <c r="AS26" i="12"/>
  <c r="T61" i="10"/>
  <c r="H108"/>
  <c r="AG38" i="12"/>
  <c r="H73" i="10"/>
  <c r="H143"/>
  <c r="H38"/>
  <c r="H30" i="7"/>
  <c r="H100"/>
  <c r="AG30" i="8"/>
  <c r="H65" i="7"/>
  <c r="H135"/>
  <c r="Y143"/>
  <c r="Y73"/>
  <c r="Y38"/>
  <c r="Y108"/>
  <c r="AX38" i="8"/>
  <c r="B132" i="10"/>
  <c r="B27"/>
  <c r="B62"/>
  <c r="B97"/>
  <c r="AA27" i="12"/>
  <c r="K41" i="7"/>
  <c r="K111"/>
  <c r="AJ41" i="8"/>
  <c r="K76" i="7"/>
  <c r="K146"/>
  <c r="O114"/>
  <c r="O79"/>
  <c r="O44"/>
  <c r="O149"/>
  <c r="AN44" i="8"/>
  <c r="K95" i="7"/>
  <c r="K60"/>
  <c r="AJ25" i="8"/>
  <c r="K130" i="7"/>
  <c r="K25"/>
  <c r="O118"/>
  <c r="O48"/>
  <c r="O83"/>
  <c r="O153"/>
  <c r="AN48" i="8"/>
  <c r="B57" i="7"/>
  <c r="B127"/>
  <c r="B22"/>
  <c r="B92"/>
  <c r="AA22" i="8"/>
  <c r="L126" i="7"/>
  <c r="L91"/>
  <c r="AK21" i="8"/>
  <c r="L21" i="7"/>
  <c r="L56"/>
  <c r="Y152"/>
  <c r="Y117"/>
  <c r="AX47" i="8"/>
  <c r="Y47" i="7"/>
  <c r="Y82"/>
  <c r="H48"/>
  <c r="H153"/>
  <c r="H118"/>
  <c r="AG48" i="8"/>
  <c r="H83" i="7"/>
  <c r="Y189" i="12"/>
  <c r="R224"/>
  <c r="I223"/>
  <c r="AC37" i="8"/>
  <c r="D107" i="7"/>
  <c r="D37"/>
  <c r="D72"/>
  <c r="D142"/>
  <c r="M163" i="12"/>
  <c r="L57" i="7"/>
  <c r="L22"/>
  <c r="L127"/>
  <c r="L92"/>
  <c r="AK22" i="8"/>
  <c r="D62" i="10"/>
  <c r="D27"/>
  <c r="D132"/>
  <c r="D97"/>
  <c r="AC27" i="12"/>
  <c r="W62" i="7"/>
  <c r="W27"/>
  <c r="W132"/>
  <c r="W97"/>
  <c r="AV27" i="8"/>
  <c r="W153" i="10"/>
  <c r="W118"/>
  <c r="W48"/>
  <c r="AV48" i="12"/>
  <c r="W83" i="10"/>
  <c r="S97" i="7"/>
  <c r="S62"/>
  <c r="AR27" i="8"/>
  <c r="S132" i="7"/>
  <c r="S27"/>
  <c r="T90"/>
  <c r="T55"/>
  <c r="AS20" i="8"/>
  <c r="T125" i="7"/>
  <c r="T20"/>
  <c r="U106"/>
  <c r="U71"/>
  <c r="U36"/>
  <c r="U141"/>
  <c r="AT36" i="8"/>
  <c r="I154" i="10"/>
  <c r="AH49" i="12"/>
  <c r="I84" i="10"/>
  <c r="I119"/>
  <c r="I49"/>
  <c r="B189" i="12"/>
  <c r="S224"/>
  <c r="J223"/>
  <c r="I209"/>
  <c r="J164"/>
  <c r="P169"/>
  <c r="AC35" i="8"/>
  <c r="D105" i="7"/>
  <c r="D35"/>
  <c r="D70"/>
  <c r="D140"/>
  <c r="Q36"/>
  <c r="Q106"/>
  <c r="AP36" i="8"/>
  <c r="Q71" i="7"/>
  <c r="Q141"/>
  <c r="AO30" i="8"/>
  <c r="P135" i="7"/>
  <c r="P30"/>
  <c r="P100"/>
  <c r="P65"/>
  <c r="K48"/>
  <c r="K83"/>
  <c r="AJ48" i="8"/>
  <c r="K153" i="7"/>
  <c r="K118"/>
  <c r="L114" i="10"/>
  <c r="L44"/>
  <c r="AK44" i="12"/>
  <c r="L79" i="10"/>
  <c r="L149"/>
  <c r="T46"/>
  <c r="T116"/>
  <c r="T151"/>
  <c r="AS46" i="12"/>
  <c r="T81" i="10"/>
  <c r="H182" i="12"/>
  <c r="U49" i="7"/>
  <c r="U154"/>
  <c r="U84"/>
  <c r="AT49" i="8"/>
  <c r="U119" i="7"/>
  <c r="B172" i="12"/>
  <c r="Q176"/>
  <c r="X80" i="7"/>
  <c r="X150"/>
  <c r="X115"/>
  <c r="AW45" i="8"/>
  <c r="X45" i="7"/>
  <c r="M65" i="10"/>
  <c r="M135"/>
  <c r="M100"/>
  <c r="M30"/>
  <c r="AL30" i="12"/>
  <c r="K205"/>
  <c r="AS20"/>
  <c r="T55" i="10"/>
  <c r="T125"/>
  <c r="T90"/>
  <c r="T20"/>
  <c r="K136"/>
  <c r="K31"/>
  <c r="K101"/>
  <c r="K66"/>
  <c r="AJ31" i="12"/>
  <c r="M37" i="10"/>
  <c r="M107"/>
  <c r="AL37" i="12"/>
  <c r="M142" i="10"/>
  <c r="M72"/>
  <c r="P84"/>
  <c r="P154"/>
  <c r="P49"/>
  <c r="AO49" i="12"/>
  <c r="P119" i="10"/>
  <c r="L90" i="7"/>
  <c r="AK20" i="8"/>
  <c r="L55" i="7"/>
  <c r="L20"/>
  <c r="L125"/>
  <c r="E83"/>
  <c r="E153"/>
  <c r="E118"/>
  <c r="E48"/>
  <c r="AD48" i="8"/>
  <c r="G212" i="12"/>
  <c r="W136" i="10"/>
  <c r="W31"/>
  <c r="AV31" i="12"/>
  <c r="W101" i="10"/>
  <c r="W66"/>
  <c r="E136" i="7"/>
  <c r="AD31" i="8"/>
  <c r="E101" i="7"/>
  <c r="E66"/>
  <c r="E31"/>
  <c r="AI49" i="8"/>
  <c r="J84" i="7"/>
  <c r="J154"/>
  <c r="J119"/>
  <c r="J49"/>
  <c r="AE24" i="12"/>
  <c r="F24" i="10"/>
  <c r="F59"/>
  <c r="F129"/>
  <c r="F94"/>
  <c r="E33" i="7"/>
  <c r="E68"/>
  <c r="AD33" i="8"/>
  <c r="E138" i="7"/>
  <c r="E103"/>
  <c r="F119" i="10"/>
  <c r="AE49" i="12"/>
  <c r="F49" i="10"/>
  <c r="F154"/>
  <c r="F84"/>
  <c r="S189" i="12"/>
  <c r="L224"/>
  <c r="C223"/>
  <c r="E58" i="7"/>
  <c r="E128"/>
  <c r="AD23" i="8"/>
  <c r="E23" i="7"/>
  <c r="E93"/>
  <c r="J32" i="10"/>
  <c r="J137"/>
  <c r="J67"/>
  <c r="AI32" i="12"/>
  <c r="J102" i="10"/>
  <c r="U83"/>
  <c r="U118"/>
  <c r="AT48" i="12"/>
  <c r="U48" i="10"/>
  <c r="U153"/>
  <c r="X160" i="12"/>
  <c r="N170"/>
  <c r="M100" i="7"/>
  <c r="M30"/>
  <c r="M65"/>
  <c r="AL30" i="8"/>
  <c r="M135" i="7"/>
  <c r="Q153"/>
  <c r="Q48"/>
  <c r="Q118"/>
  <c r="Q83"/>
  <c r="AP48" i="8"/>
  <c r="V130" i="7"/>
  <c r="AU25" i="8"/>
  <c r="V95" i="7"/>
  <c r="V25"/>
  <c r="V60"/>
  <c r="B143"/>
  <c r="AA38" i="8"/>
  <c r="B108" i="7"/>
  <c r="B38"/>
  <c r="B73"/>
  <c r="M153" i="10"/>
  <c r="M83"/>
  <c r="M118"/>
  <c r="M48"/>
  <c r="AL48" i="12"/>
  <c r="T189"/>
  <c r="M224"/>
  <c r="D223"/>
  <c r="V56" i="7"/>
  <c r="V21"/>
  <c r="V91"/>
  <c r="AU21" i="8"/>
  <c r="V126" i="7"/>
  <c r="N205" i="12"/>
  <c r="X173"/>
  <c r="D90" i="10"/>
  <c r="AC20" i="12"/>
  <c r="D20" i="10"/>
  <c r="D55"/>
  <c r="D125"/>
  <c r="J78" i="7"/>
  <c r="J148"/>
  <c r="J43"/>
  <c r="J113"/>
  <c r="AI43" i="8"/>
  <c r="M152" i="10"/>
  <c r="M47"/>
  <c r="M117"/>
  <c r="AL47" i="12"/>
  <c r="M82" i="10"/>
  <c r="AD22" i="8"/>
  <c r="E92" i="7"/>
  <c r="E22"/>
  <c r="E127"/>
  <c r="E57"/>
  <c r="O24"/>
  <c r="O94"/>
  <c r="AN24" i="8"/>
  <c r="O129" i="7"/>
  <c r="O59"/>
  <c r="AO48" i="12"/>
  <c r="P83" i="10"/>
  <c r="P153"/>
  <c r="P48"/>
  <c r="P118"/>
  <c r="AV29" i="12"/>
  <c r="W134" i="10"/>
  <c r="W29"/>
  <c r="W99"/>
  <c r="W64"/>
  <c r="AG21" i="8"/>
  <c r="H126" i="7"/>
  <c r="H21"/>
  <c r="H91"/>
  <c r="H56"/>
  <c r="J59"/>
  <c r="J129"/>
  <c r="AI24" i="8"/>
  <c r="J24" i="7"/>
  <c r="J94"/>
  <c r="X83" i="10"/>
  <c r="X118"/>
  <c r="AW48" i="12"/>
  <c r="X48" i="10"/>
  <c r="X153"/>
  <c r="H42"/>
  <c r="AG42" i="12"/>
  <c r="H77" i="10"/>
  <c r="H112"/>
  <c r="H147"/>
  <c r="AH31" i="8"/>
  <c r="I31" i="7"/>
  <c r="I66"/>
  <c r="I136"/>
  <c r="I101"/>
  <c r="M153"/>
  <c r="M118"/>
  <c r="AL48" i="8"/>
  <c r="M83" i="7"/>
  <c r="M48"/>
  <c r="U189" i="12"/>
  <c r="N224"/>
  <c r="E223"/>
  <c r="AC48"/>
  <c r="D83" i="10"/>
  <c r="D153"/>
  <c r="D48"/>
  <c r="D118"/>
  <c r="AA31" i="12"/>
  <c r="B31" i="10"/>
  <c r="B136"/>
  <c r="B66"/>
  <c r="B101"/>
  <c r="N84" i="7"/>
  <c r="N49"/>
  <c r="N119"/>
  <c r="AM49" i="8"/>
  <c r="N154" i="7"/>
  <c r="J210" i="12"/>
  <c r="S133" i="7"/>
  <c r="S98"/>
  <c r="AR28" i="8"/>
  <c r="S63" i="7"/>
  <c r="S28"/>
  <c r="AQ23" i="8"/>
  <c r="R93" i="7"/>
  <c r="R23"/>
  <c r="R58"/>
  <c r="R128"/>
  <c r="B84"/>
  <c r="B154"/>
  <c r="B49"/>
  <c r="B119"/>
  <c r="AA49" i="8"/>
  <c r="B49" s="1"/>
  <c r="AL22" i="12"/>
  <c r="M127" i="10"/>
  <c r="M22"/>
  <c r="M92"/>
  <c r="M57"/>
  <c r="Q30" i="7"/>
  <c r="Q135"/>
  <c r="AP30" i="8"/>
  <c r="Q100" i="7"/>
  <c r="Q65"/>
  <c r="V49" i="10"/>
  <c r="V154"/>
  <c r="V84"/>
  <c r="AU49" i="12"/>
  <c r="V119" i="10"/>
  <c r="V189" i="12"/>
  <c r="O224"/>
  <c r="F223"/>
  <c r="G40" i="7"/>
  <c r="G145"/>
  <c r="G110"/>
  <c r="AF40" i="8"/>
  <c r="G110" s="1"/>
  <c r="G75" i="7"/>
  <c r="Q22"/>
  <c r="Q92"/>
  <c r="Q57"/>
  <c r="Q127"/>
  <c r="AP22" i="8"/>
  <c r="W145" i="7"/>
  <c r="W110"/>
  <c r="W40"/>
  <c r="AV40" i="8"/>
  <c r="W110" s="1"/>
  <c r="W75" i="7"/>
  <c r="G188" i="12"/>
  <c r="X224"/>
  <c r="O223"/>
  <c r="C29" i="7"/>
  <c r="C134"/>
  <c r="C64"/>
  <c r="AB29" i="8"/>
  <c r="C99" i="7"/>
  <c r="Q22" i="10"/>
  <c r="AP22" i="12"/>
  <c r="Q92" i="10"/>
  <c r="Q57"/>
  <c r="Q127"/>
  <c r="T111"/>
  <c r="T76"/>
  <c r="T41"/>
  <c r="T146"/>
  <c r="AS41" i="12"/>
  <c r="L184"/>
  <c r="W78" i="10"/>
  <c r="W148"/>
  <c r="W43"/>
  <c r="W113"/>
  <c r="AV43" i="12"/>
  <c r="X145" i="7"/>
  <c r="X110"/>
  <c r="AW40" i="8"/>
  <c r="X40" i="7"/>
  <c r="X75"/>
  <c r="AR41" i="8"/>
  <c r="S111" i="7"/>
  <c r="S76"/>
  <c r="S146"/>
  <c r="S41"/>
  <c r="O109"/>
  <c r="AN39" i="8"/>
  <c r="O74" i="7"/>
  <c r="O144"/>
  <c r="O39"/>
  <c r="V61"/>
  <c r="V131"/>
  <c r="AU26" i="8"/>
  <c r="V96" i="7"/>
  <c r="V26"/>
  <c r="O110"/>
  <c r="O75"/>
  <c r="AN40" i="8"/>
  <c r="O145" i="7"/>
  <c r="O40"/>
  <c r="H188" i="12"/>
  <c r="Y224"/>
  <c r="P223"/>
  <c r="W154" i="10"/>
  <c r="W49"/>
  <c r="AV49" i="12"/>
  <c r="W119" i="10"/>
  <c r="W84"/>
  <c r="AW34" i="8"/>
  <c r="X139" i="7"/>
  <c r="X69"/>
  <c r="X34"/>
  <c r="X104"/>
  <c r="L164" i="12"/>
  <c r="B28" i="7"/>
  <c r="B98"/>
  <c r="B63"/>
  <c r="AA28" i="8"/>
  <c r="B133" i="7"/>
  <c r="Y35"/>
  <c r="Y105"/>
  <c r="Y70"/>
  <c r="AX35" i="8"/>
  <c r="Y140" i="7"/>
  <c r="R151" i="10"/>
  <c r="R46"/>
  <c r="R116"/>
  <c r="AQ46" i="12"/>
  <c r="R81" i="10"/>
  <c r="K133" i="7"/>
  <c r="K98"/>
  <c r="K28"/>
  <c r="AJ28" i="8"/>
  <c r="K63" i="7"/>
  <c r="R154"/>
  <c r="R49"/>
  <c r="R119"/>
  <c r="AQ49" i="8"/>
  <c r="R84" i="7"/>
  <c r="L134"/>
  <c r="L29"/>
  <c r="L99"/>
  <c r="AK29" i="8"/>
  <c r="L64" i="7"/>
  <c r="X30"/>
  <c r="X100"/>
  <c r="AW30" i="8"/>
  <c r="X65" i="7"/>
  <c r="X135"/>
  <c r="O26" i="10"/>
  <c r="O96"/>
  <c r="O61"/>
  <c r="AN26" i="12"/>
  <c r="O131" i="10"/>
  <c r="AH35" i="8"/>
  <c r="I105" i="7"/>
  <c r="I70"/>
  <c r="I35"/>
  <c r="I140"/>
  <c r="AE34" i="8"/>
  <c r="F69" i="7"/>
  <c r="F139"/>
  <c r="F34"/>
  <c r="F104"/>
  <c r="N76"/>
  <c r="N146"/>
  <c r="N111"/>
  <c r="N41"/>
  <c r="AM41" i="8"/>
  <c r="E20" i="7"/>
  <c r="E90"/>
  <c r="E55"/>
  <c r="AD20" i="8"/>
  <c r="E125" i="7"/>
  <c r="D55"/>
  <c r="D20"/>
  <c r="D125"/>
  <c r="D90"/>
  <c r="AC20" i="8"/>
  <c r="I188" i="12"/>
  <c r="B224"/>
  <c r="Q223"/>
  <c r="P187"/>
  <c r="AH48" i="8"/>
  <c r="I83" i="7"/>
  <c r="I48"/>
  <c r="I118"/>
  <c r="I153"/>
  <c r="AF36" i="8"/>
  <c r="G71" i="7"/>
  <c r="G36"/>
  <c r="G141"/>
  <c r="G106"/>
  <c r="T67"/>
  <c r="T137"/>
  <c r="T102"/>
  <c r="T32"/>
  <c r="AS32" i="8"/>
  <c r="H165" i="12"/>
  <c r="Q69" i="7"/>
  <c r="AP34" i="8"/>
  <c r="Q139" i="7"/>
  <c r="Q104"/>
  <c r="Q34"/>
  <c r="V33"/>
  <c r="V103"/>
  <c r="V68"/>
  <c r="AU33" i="8"/>
  <c r="V68" s="1"/>
  <c r="V138" i="7"/>
  <c r="Q26"/>
  <c r="Q96"/>
  <c r="Q61"/>
  <c r="Q131"/>
  <c r="AP26" i="8"/>
  <c r="L40" i="7"/>
  <c r="L75"/>
  <c r="AK40" i="8"/>
  <c r="L110" i="7"/>
  <c r="L145"/>
  <c r="G41"/>
  <c r="G111"/>
  <c r="AF41" i="8"/>
  <c r="G146" i="7"/>
  <c r="G76"/>
  <c r="J188" i="12"/>
  <c r="B223"/>
  <c r="R223"/>
  <c r="F142" i="8"/>
  <c r="F107"/>
  <c r="V103"/>
  <c r="C65"/>
  <c r="C135"/>
  <c r="C30"/>
  <c r="C100"/>
  <c r="E90"/>
  <c r="E20"/>
  <c r="E125"/>
  <c r="E55"/>
  <c r="Q138"/>
  <c r="O131" i="12"/>
  <c r="O61"/>
  <c r="O26"/>
  <c r="O96"/>
  <c r="K133" i="8"/>
  <c r="K28"/>
  <c r="K63"/>
  <c r="K98"/>
  <c r="L98"/>
  <c r="G69" i="12"/>
  <c r="G139"/>
  <c r="G104"/>
  <c r="G34"/>
  <c r="S29" i="8"/>
  <c r="W43" i="12"/>
  <c r="W113"/>
  <c r="W78"/>
  <c r="W148"/>
  <c r="T111"/>
  <c r="T41"/>
  <c r="T146"/>
  <c r="T76"/>
  <c r="P64" i="8"/>
  <c r="U30" i="12"/>
  <c r="U100"/>
  <c r="U65"/>
  <c r="U135"/>
  <c r="W90"/>
  <c r="W125"/>
  <c r="W55"/>
  <c r="W20"/>
  <c r="N81" i="8"/>
  <c r="N119"/>
  <c r="N84"/>
  <c r="N154"/>
  <c r="N49"/>
  <c r="T104"/>
  <c r="T69"/>
  <c r="T139"/>
  <c r="T34"/>
  <c r="L72"/>
  <c r="L107"/>
  <c r="L37"/>
  <c r="L142"/>
  <c r="N108"/>
  <c r="J72"/>
  <c r="J107"/>
  <c r="J37"/>
  <c r="J142"/>
  <c r="M130" i="12"/>
  <c r="M60"/>
  <c r="M25"/>
  <c r="M95"/>
  <c r="Y36" i="8"/>
  <c r="Y141"/>
  <c r="Y106"/>
  <c r="Y71"/>
  <c r="F22"/>
  <c r="K145"/>
  <c r="K40"/>
  <c r="K75"/>
  <c r="K110"/>
  <c r="M47" i="12"/>
  <c r="M117"/>
  <c r="M82"/>
  <c r="M152"/>
  <c r="J43" i="8"/>
  <c r="J148"/>
  <c r="J113"/>
  <c r="J78"/>
  <c r="B137"/>
  <c r="M48" i="12"/>
  <c r="M118"/>
  <c r="M83"/>
  <c r="M153"/>
  <c r="Q48" i="8"/>
  <c r="M135"/>
  <c r="Q59"/>
  <c r="Q94"/>
  <c r="Q24"/>
  <c r="Q129"/>
  <c r="J137" i="12"/>
  <c r="H48"/>
  <c r="H118"/>
  <c r="H83"/>
  <c r="H153"/>
  <c r="D104" i="8"/>
  <c r="B148"/>
  <c r="E153"/>
  <c r="E48"/>
  <c r="E83"/>
  <c r="E118"/>
  <c r="P154" i="12"/>
  <c r="K101"/>
  <c r="K136"/>
  <c r="K66"/>
  <c r="K31"/>
  <c r="C101" i="8"/>
  <c r="C66"/>
  <c r="C136"/>
  <c r="C31"/>
  <c r="X45"/>
  <c r="Y115"/>
  <c r="Y80"/>
  <c r="Y150"/>
  <c r="Y45"/>
  <c r="N138" i="12"/>
  <c r="N68"/>
  <c r="N33"/>
  <c r="N103"/>
  <c r="U49" i="8"/>
  <c r="U84"/>
  <c r="U119"/>
  <c r="U154"/>
  <c r="J125"/>
  <c r="J55"/>
  <c r="J20"/>
  <c r="J90"/>
  <c r="T116" i="12"/>
  <c r="T46"/>
  <c r="T151"/>
  <c r="T81"/>
  <c r="N117"/>
  <c r="N152"/>
  <c r="N82"/>
  <c r="N47"/>
  <c r="I80" i="8"/>
  <c r="G55" i="12"/>
  <c r="G20"/>
  <c r="G125"/>
  <c r="G90"/>
  <c r="U71" i="8"/>
  <c r="U106"/>
  <c r="U36"/>
  <c r="U141"/>
  <c r="W56" i="12"/>
  <c r="W126"/>
  <c r="W91"/>
  <c r="W21"/>
  <c r="W48"/>
  <c r="W118"/>
  <c r="W83"/>
  <c r="W153"/>
  <c r="W97" i="8"/>
  <c r="W62"/>
  <c r="W132"/>
  <c r="W27"/>
  <c r="D27" i="12"/>
  <c r="L57" i="8"/>
  <c r="L92"/>
  <c r="L22"/>
  <c r="L127"/>
  <c r="Y92"/>
  <c r="Y127"/>
  <c r="Y57"/>
  <c r="Y22"/>
  <c r="H83"/>
  <c r="B92"/>
  <c r="O83"/>
  <c r="O48"/>
  <c r="O153"/>
  <c r="O118"/>
  <c r="W135"/>
  <c r="W30"/>
  <c r="W65"/>
  <c r="W100"/>
  <c r="O79"/>
  <c r="O114"/>
  <c r="O44"/>
  <c r="O149"/>
  <c r="F67" i="12"/>
  <c r="B27"/>
  <c r="B97"/>
  <c r="B62"/>
  <c r="B132"/>
  <c r="B35" i="8"/>
  <c r="B140"/>
  <c r="B105"/>
  <c r="B70"/>
  <c r="Y73"/>
  <c r="K32"/>
  <c r="K137"/>
  <c r="K102"/>
  <c r="K67"/>
  <c r="T96" i="12"/>
  <c r="N39" i="8"/>
  <c r="N144"/>
  <c r="N109"/>
  <c r="N74"/>
  <c r="E151"/>
  <c r="E46"/>
  <c r="E81"/>
  <c r="E116"/>
  <c r="N57"/>
  <c r="N92"/>
  <c r="N22"/>
  <c r="N127"/>
  <c r="M112"/>
  <c r="M77"/>
  <c r="M147"/>
  <c r="M42"/>
  <c r="P153"/>
  <c r="P48"/>
  <c r="P83"/>
  <c r="P118"/>
  <c r="B99"/>
  <c r="S22" i="12"/>
  <c r="S92"/>
  <c r="S57"/>
  <c r="S127"/>
  <c r="X83" i="8"/>
  <c r="I90"/>
  <c r="I55"/>
  <c r="I125"/>
  <c r="I20"/>
  <c r="N71"/>
  <c r="N106"/>
  <c r="N36"/>
  <c r="N141"/>
  <c r="V93"/>
  <c r="Y119"/>
  <c r="Y84"/>
  <c r="Y154"/>
  <c r="Y49"/>
  <c r="G140"/>
  <c r="G35"/>
  <c r="G70"/>
  <c r="G105"/>
  <c r="P49"/>
  <c r="P84"/>
  <c r="P119"/>
  <c r="P154"/>
  <c r="O30"/>
  <c r="O135"/>
  <c r="O100"/>
  <c r="O65"/>
  <c r="H29"/>
  <c r="H134"/>
  <c r="H99"/>
  <c r="H64"/>
  <c r="J97"/>
  <c r="J132"/>
  <c r="J62"/>
  <c r="J27"/>
  <c r="S110"/>
  <c r="S75"/>
  <c r="S145"/>
  <c r="S40"/>
  <c r="D25" i="12"/>
  <c r="H70" i="8"/>
  <c r="H105"/>
  <c r="H35"/>
  <c r="H140"/>
  <c r="L128"/>
  <c r="L83"/>
  <c r="Q111"/>
  <c r="M22"/>
  <c r="M57"/>
  <c r="M92"/>
  <c r="M127"/>
  <c r="M43"/>
  <c r="J24" i="12"/>
  <c r="J94"/>
  <c r="J59"/>
  <c r="J129"/>
  <c r="K106" i="8"/>
  <c r="K36"/>
  <c r="K71"/>
  <c r="K141"/>
  <c r="M131"/>
  <c r="N31"/>
  <c r="N136"/>
  <c r="N101"/>
  <c r="N66"/>
  <c r="T148"/>
  <c r="T43"/>
  <c r="T78"/>
  <c r="T113"/>
  <c r="W94" i="12"/>
  <c r="W24"/>
  <c r="W129"/>
  <c r="W59"/>
  <c r="J127" i="8"/>
  <c r="J22"/>
  <c r="J57"/>
  <c r="J92"/>
  <c r="X154"/>
  <c r="T25" i="12"/>
  <c r="T95"/>
  <c r="T60"/>
  <c r="T130"/>
  <c r="N94" i="8"/>
  <c r="G101"/>
  <c r="O27" i="12"/>
  <c r="O97"/>
  <c r="O62"/>
  <c r="O132"/>
  <c r="C103" i="8"/>
  <c r="R57"/>
  <c r="R127"/>
  <c r="R22"/>
  <c r="R92"/>
  <c r="C145"/>
  <c r="W43"/>
  <c r="W148"/>
  <c r="W113"/>
  <c r="W78"/>
  <c r="P139"/>
  <c r="P104"/>
  <c r="P69"/>
  <c r="P34"/>
  <c r="R95" i="12"/>
  <c r="H38" i="8"/>
  <c r="H143"/>
  <c r="H108"/>
  <c r="H73"/>
  <c r="X144" i="12"/>
  <c r="H76" i="8"/>
  <c r="H111"/>
  <c r="H41"/>
  <c r="H146"/>
  <c r="E70" i="12"/>
  <c r="E140"/>
  <c r="E105"/>
  <c r="E35"/>
  <c r="T59"/>
  <c r="T129"/>
  <c r="T94"/>
  <c r="T24"/>
  <c r="O65"/>
  <c r="O135"/>
  <c r="O100"/>
  <c r="O30"/>
  <c r="E142"/>
  <c r="M102" i="8"/>
  <c r="M67"/>
  <c r="M137"/>
  <c r="M32"/>
  <c r="R90"/>
  <c r="R55"/>
  <c r="R125"/>
  <c r="R20"/>
  <c r="U39" i="12"/>
  <c r="R71"/>
  <c r="T40" i="8"/>
  <c r="T75"/>
  <c r="T110"/>
  <c r="T145"/>
  <c r="B97"/>
  <c r="B62"/>
  <c r="B132"/>
  <c r="B27"/>
  <c r="B100"/>
  <c r="B65"/>
  <c r="B135"/>
  <c r="B30"/>
  <c r="N42"/>
  <c r="O106"/>
  <c r="O71"/>
  <c r="O141"/>
  <c r="O36"/>
  <c r="F153"/>
  <c r="F48"/>
  <c r="F83"/>
  <c r="F118"/>
  <c r="N94" i="12"/>
  <c r="P35"/>
  <c r="P70"/>
  <c r="P105"/>
  <c r="P140"/>
  <c r="E67" i="8"/>
  <c r="E102"/>
  <c r="E32"/>
  <c r="E137"/>
  <c r="P75"/>
  <c r="P110"/>
  <c r="P40"/>
  <c r="P145"/>
  <c r="P109"/>
  <c r="P44" i="12"/>
  <c r="P79"/>
  <c r="P114"/>
  <c r="P149"/>
  <c r="R48" i="8"/>
  <c r="C147"/>
  <c r="X63" i="12"/>
  <c r="X133"/>
  <c r="X98"/>
  <c r="X28"/>
  <c r="R63"/>
  <c r="R28"/>
  <c r="R133"/>
  <c r="R98"/>
  <c r="X140"/>
  <c r="X105"/>
  <c r="X35"/>
  <c r="X70"/>
  <c r="L33" i="8"/>
  <c r="L138"/>
  <c r="L103"/>
  <c r="L68"/>
  <c r="B39" i="12"/>
  <c r="C62"/>
  <c r="C27"/>
  <c r="C132"/>
  <c r="C97"/>
  <c r="P75"/>
  <c r="P40"/>
  <c r="P145"/>
  <c r="P110"/>
  <c r="U62"/>
  <c r="U27"/>
  <c r="U132"/>
  <c r="U97"/>
  <c r="K72"/>
  <c r="K37"/>
  <c r="K142"/>
  <c r="K107"/>
  <c r="F71" i="8"/>
  <c r="F106"/>
  <c r="F36"/>
  <c r="F141"/>
  <c r="O74" i="12"/>
  <c r="O39"/>
  <c r="O144"/>
  <c r="O109"/>
  <c r="S69" i="8"/>
  <c r="S34"/>
  <c r="S139"/>
  <c r="S104"/>
  <c r="Q55" i="12"/>
  <c r="Q20"/>
  <c r="Q125"/>
  <c r="Q90"/>
  <c r="F76" i="8"/>
  <c r="J34" i="12"/>
  <c r="U151"/>
  <c r="U81"/>
  <c r="U46"/>
  <c r="U116"/>
  <c r="T78"/>
  <c r="T43"/>
  <c r="T148"/>
  <c r="T113"/>
  <c r="B125" i="8"/>
  <c r="B55"/>
  <c r="B20"/>
  <c r="B90"/>
  <c r="S144" i="12"/>
  <c r="S109"/>
  <c r="S39"/>
  <c r="S74"/>
  <c r="S126" i="8"/>
  <c r="Y138"/>
  <c r="Y33"/>
  <c r="Y68"/>
  <c r="Y103"/>
  <c r="R70"/>
  <c r="R105"/>
  <c r="R35"/>
  <c r="R140"/>
  <c r="J154" i="12"/>
  <c r="J84"/>
  <c r="J49"/>
  <c r="J119"/>
  <c r="T67" i="8"/>
  <c r="D55"/>
  <c r="D125"/>
  <c r="D20"/>
  <c r="D90"/>
  <c r="N111"/>
  <c r="N76"/>
  <c r="N146"/>
  <c r="N41"/>
  <c r="E130" i="12"/>
  <c r="E60"/>
  <c r="E25"/>
  <c r="E95"/>
  <c r="L29" i="8"/>
  <c r="L134"/>
  <c r="L99"/>
  <c r="L64"/>
  <c r="B44"/>
  <c r="B149"/>
  <c r="B114"/>
  <c r="B79"/>
  <c r="Y140"/>
  <c r="Y35"/>
  <c r="Y70"/>
  <c r="Y105"/>
  <c r="W136"/>
  <c r="W31"/>
  <c r="W66"/>
  <c r="W101"/>
  <c r="Q21" i="12"/>
  <c r="L40" i="8"/>
  <c r="L75"/>
  <c r="L110"/>
  <c r="L145"/>
  <c r="V107"/>
  <c r="V142"/>
  <c r="V37"/>
  <c r="Q104"/>
  <c r="Q139"/>
  <c r="Q69"/>
  <c r="Q34"/>
  <c r="V96" i="12"/>
  <c r="V26"/>
  <c r="V131"/>
  <c r="V61"/>
  <c r="G71" i="8"/>
  <c r="G106"/>
  <c r="G36"/>
  <c r="G141"/>
  <c r="O84" i="12"/>
  <c r="B119"/>
  <c r="I35" i="8"/>
  <c r="I70"/>
  <c r="I105"/>
  <c r="I140"/>
  <c r="X135"/>
  <c r="X30"/>
  <c r="X65"/>
  <c r="X100"/>
  <c r="J128"/>
  <c r="D92" i="12"/>
  <c r="D22"/>
  <c r="D127"/>
  <c r="D57"/>
  <c r="X69" i="8"/>
  <c r="X104"/>
  <c r="X34"/>
  <c r="X139"/>
  <c r="V131"/>
  <c r="V96"/>
  <c r="V26"/>
  <c r="V61"/>
  <c r="O39"/>
  <c r="O144"/>
  <c r="O109"/>
  <c r="O74"/>
  <c r="S146"/>
  <c r="S41"/>
  <c r="S76"/>
  <c r="S111"/>
  <c r="X75"/>
  <c r="F133" i="12"/>
  <c r="Q127"/>
  <c r="Q92"/>
  <c r="Q22"/>
  <c r="Q57"/>
  <c r="D64" i="8"/>
  <c r="D99"/>
  <c r="D29"/>
  <c r="D134"/>
  <c r="Q48" i="12"/>
  <c r="Q118"/>
  <c r="Q83"/>
  <c r="Q153"/>
  <c r="L104" i="8"/>
  <c r="T22"/>
  <c r="T57"/>
  <c r="T92"/>
  <c r="T127"/>
  <c r="M92" i="12"/>
  <c r="M22"/>
  <c r="M127"/>
  <c r="M57"/>
  <c r="R23" i="8"/>
  <c r="R128"/>
  <c r="R93"/>
  <c r="R58"/>
  <c r="S63"/>
  <c r="S137"/>
  <c r="S32"/>
  <c r="S67"/>
  <c r="S102"/>
  <c r="V57"/>
  <c r="B66" i="12"/>
  <c r="B136"/>
  <c r="B101"/>
  <c r="B31"/>
  <c r="N56" i="8"/>
  <c r="N126"/>
  <c r="N21"/>
  <c r="N91"/>
  <c r="D83" i="12"/>
  <c r="S130" i="8"/>
  <c r="M118"/>
  <c r="I101"/>
  <c r="I66"/>
  <c r="I136"/>
  <c r="I31"/>
  <c r="H42" i="12"/>
  <c r="H147"/>
  <c r="H77"/>
  <c r="H112"/>
  <c r="X48"/>
  <c r="X118"/>
  <c r="X83"/>
  <c r="X153"/>
  <c r="J94" i="8"/>
  <c r="H126"/>
  <c r="H21"/>
  <c r="H56"/>
  <c r="H91"/>
  <c r="W29" i="12"/>
  <c r="H131" i="8"/>
  <c r="H26"/>
  <c r="H61"/>
  <c r="H96"/>
  <c r="P153" i="12"/>
  <c r="P118"/>
  <c r="P48"/>
  <c r="P83"/>
  <c r="O94" i="8"/>
  <c r="E127"/>
  <c r="E92"/>
  <c r="E22"/>
  <c r="E57"/>
  <c r="E128" i="12"/>
  <c r="E93"/>
  <c r="E23"/>
  <c r="E58"/>
  <c r="D20"/>
  <c r="D55"/>
  <c r="D90"/>
  <c r="D125"/>
  <c r="T150"/>
  <c r="N58" i="8"/>
  <c r="X71" i="12"/>
  <c r="T103" i="8"/>
  <c r="B108"/>
  <c r="B73"/>
  <c r="B143"/>
  <c r="B38"/>
  <c r="E34"/>
  <c r="E69"/>
  <c r="E104"/>
  <c r="E139"/>
  <c r="V60"/>
  <c r="T64" i="12"/>
  <c r="T134"/>
  <c r="T99"/>
  <c r="T29"/>
  <c r="L36" i="8"/>
  <c r="B144"/>
  <c r="B39"/>
  <c r="B74"/>
  <c r="B109"/>
  <c r="U118" i="12"/>
  <c r="E128" i="8"/>
  <c r="F119" i="12"/>
  <c r="F49"/>
  <c r="F154"/>
  <c r="F84"/>
  <c r="E138" i="8"/>
  <c r="E33"/>
  <c r="E68"/>
  <c r="E103"/>
  <c r="F94" i="12"/>
  <c r="J84" i="8"/>
  <c r="J119"/>
  <c r="J49"/>
  <c r="J154"/>
  <c r="E66"/>
  <c r="E136"/>
  <c r="E31"/>
  <c r="E101"/>
  <c r="C91" i="12"/>
  <c r="W66"/>
  <c r="W136"/>
  <c r="W101"/>
  <c r="W31"/>
  <c r="J133"/>
  <c r="J63"/>
  <c r="J28"/>
  <c r="J98"/>
  <c r="M33" i="8"/>
  <c r="M138"/>
  <c r="M103"/>
  <c r="M68"/>
  <c r="L90"/>
  <c r="L55"/>
  <c r="L125"/>
  <c r="L20"/>
  <c r="I49"/>
  <c r="O27"/>
  <c r="O132"/>
  <c r="O97"/>
  <c r="O62"/>
  <c r="M107" i="12"/>
  <c r="U128"/>
  <c r="U93"/>
  <c r="U23"/>
  <c r="U58"/>
  <c r="T20"/>
  <c r="B40" i="8"/>
  <c r="X131"/>
  <c r="F97"/>
  <c r="L79" i="12"/>
  <c r="L149"/>
  <c r="L114"/>
  <c r="L44"/>
  <c r="W74" i="8"/>
  <c r="K153"/>
  <c r="U28"/>
  <c r="U133"/>
  <c r="U98"/>
  <c r="U63"/>
  <c r="P135"/>
  <c r="P30"/>
  <c r="P65"/>
  <c r="P100"/>
  <c r="Q71"/>
  <c r="D105"/>
  <c r="D70"/>
  <c r="D140"/>
  <c r="D35"/>
  <c r="B118"/>
  <c r="B83"/>
  <c r="B153"/>
  <c r="B48"/>
  <c r="I49" i="12"/>
  <c r="I154"/>
  <c r="R98" i="8"/>
  <c r="T125"/>
  <c r="S27"/>
  <c r="S132"/>
  <c r="S97"/>
  <c r="S62"/>
  <c r="K103"/>
  <c r="K68"/>
  <c r="K138"/>
  <c r="K33"/>
  <c r="W20"/>
  <c r="D107"/>
  <c r="D37"/>
  <c r="D142"/>
  <c r="D72"/>
  <c r="R38"/>
  <c r="R108"/>
  <c r="R73"/>
  <c r="N64" i="12"/>
  <c r="N134"/>
  <c r="N29"/>
  <c r="Y47" i="8"/>
  <c r="L21"/>
  <c r="L126"/>
  <c r="L91"/>
  <c r="L56"/>
  <c r="O73"/>
  <c r="O108"/>
  <c r="O38"/>
  <c r="O143"/>
  <c r="K95"/>
  <c r="K76"/>
  <c r="H30"/>
  <c r="H135"/>
  <c r="H100"/>
  <c r="H65"/>
  <c r="H108" i="12"/>
  <c r="H143"/>
  <c r="H73"/>
  <c r="H38"/>
  <c r="B21" i="8"/>
  <c r="X76"/>
  <c r="D71" i="12"/>
  <c r="S35" i="8"/>
  <c r="F154"/>
  <c r="F49"/>
  <c r="F84"/>
  <c r="F119"/>
  <c r="O136"/>
  <c r="P23" i="12"/>
  <c r="E107" i="8"/>
  <c r="X56"/>
  <c r="B36" i="12"/>
  <c r="B106"/>
  <c r="B71"/>
  <c r="B141"/>
  <c r="X84"/>
  <c r="G109" i="8"/>
  <c r="E76"/>
  <c r="E111"/>
  <c r="E41"/>
  <c r="E146"/>
  <c r="Q27"/>
  <c r="M70"/>
  <c r="M105"/>
  <c r="M35"/>
  <c r="M140"/>
  <c r="G63"/>
  <c r="G98"/>
  <c r="G28"/>
  <c r="G133"/>
  <c r="G67"/>
  <c r="H127"/>
  <c r="H22"/>
  <c r="H57"/>
  <c r="H92"/>
  <c r="W94"/>
  <c r="I41"/>
  <c r="I146"/>
  <c r="I111"/>
  <c r="I76"/>
  <c r="L111" i="12"/>
  <c r="L41"/>
  <c r="L146"/>
  <c r="L76"/>
  <c r="K131" i="8"/>
  <c r="Y23" i="12"/>
  <c r="G38" i="8"/>
  <c r="M31" i="12"/>
  <c r="M136"/>
  <c r="M66"/>
  <c r="M101"/>
  <c r="W105" i="8"/>
  <c r="W70"/>
  <c r="W140"/>
  <c r="W35"/>
  <c r="T23"/>
  <c r="X64"/>
  <c r="X99"/>
  <c r="X29"/>
  <c r="X134"/>
  <c r="B36"/>
  <c r="Y61"/>
  <c r="V106"/>
  <c r="W64"/>
  <c r="W99"/>
  <c r="W29"/>
  <c r="W134"/>
  <c r="J45"/>
  <c r="J150"/>
  <c r="J115"/>
  <c r="J80"/>
  <c r="O21"/>
  <c r="O126"/>
  <c r="O91"/>
  <c r="O56"/>
  <c r="H154"/>
  <c r="H119"/>
  <c r="H49"/>
  <c r="H84"/>
  <c r="Q84"/>
  <c r="Q119"/>
  <c r="Q49"/>
  <c r="Q154"/>
  <c r="H84" i="12"/>
  <c r="N83"/>
  <c r="N153"/>
  <c r="N118"/>
  <c r="N48"/>
  <c r="O105"/>
  <c r="C71" i="8"/>
  <c r="D24"/>
  <c r="R34" i="12"/>
  <c r="R104"/>
  <c r="R69"/>
  <c r="R139"/>
  <c r="E105" i="8"/>
  <c r="E140"/>
  <c r="E70"/>
  <c r="E35"/>
  <c r="B37"/>
  <c r="B107"/>
  <c r="B142"/>
  <c r="B72"/>
  <c r="U67" i="12"/>
  <c r="Y62" i="8"/>
  <c r="Y97"/>
  <c r="Y27"/>
  <c r="Y132"/>
  <c r="G153"/>
  <c r="G118"/>
  <c r="G48"/>
  <c r="G83"/>
  <c r="C63"/>
  <c r="C98"/>
  <c r="C28"/>
  <c r="C133"/>
  <c r="S141"/>
  <c r="V116"/>
  <c r="D77"/>
  <c r="D112"/>
  <c r="D42"/>
  <c r="D147"/>
  <c r="L105" i="12"/>
  <c r="L70"/>
  <c r="L35"/>
  <c r="L140"/>
  <c r="T119" i="8"/>
  <c r="T154"/>
  <c r="T84"/>
  <c r="T49"/>
  <c r="E25"/>
  <c r="E130"/>
  <c r="E95"/>
  <c r="E60"/>
  <c r="K92" i="12"/>
  <c r="K22"/>
  <c r="K127"/>
  <c r="K57"/>
  <c r="Q114" i="8"/>
  <c r="R34"/>
  <c r="N98"/>
  <c r="N63"/>
  <c r="N133"/>
  <c r="N28"/>
  <c r="T56"/>
  <c r="P33"/>
  <c r="Y104"/>
  <c r="Y139"/>
  <c r="Y69"/>
  <c r="Y34"/>
  <c r="P109" i="12"/>
  <c r="P144"/>
  <c r="P74"/>
  <c r="P39"/>
  <c r="H43" i="8"/>
  <c r="H148"/>
  <c r="H113"/>
  <c r="H78"/>
  <c r="H101" i="12"/>
  <c r="X147" i="8"/>
  <c r="X151"/>
  <c r="S93"/>
  <c r="S58"/>
  <c r="S128"/>
  <c r="S23"/>
  <c r="M69" i="12"/>
  <c r="M34"/>
  <c r="M139"/>
  <c r="M104"/>
  <c r="N102" i="8"/>
  <c r="N67"/>
  <c r="N137"/>
  <c r="N32"/>
  <c r="R42" i="12"/>
  <c r="R77"/>
  <c r="R112"/>
  <c r="R147"/>
  <c r="Y22"/>
  <c r="Y57"/>
  <c r="Y92"/>
  <c r="Y127"/>
  <c r="X137"/>
  <c r="L152" i="8"/>
  <c r="J114"/>
  <c r="J79"/>
  <c r="J149"/>
  <c r="J44"/>
  <c r="V140" i="12"/>
  <c r="M21"/>
  <c r="M91"/>
  <c r="M56"/>
  <c r="M126"/>
  <c r="N132"/>
  <c r="P112"/>
  <c r="S83"/>
  <c r="S153"/>
  <c r="S118"/>
  <c r="S48"/>
  <c r="L132"/>
  <c r="L113"/>
  <c r="C97" i="8"/>
  <c r="C62"/>
  <c r="C132"/>
  <c r="C27"/>
  <c r="N130"/>
  <c r="U79"/>
  <c r="U114"/>
  <c r="U44"/>
  <c r="U149"/>
  <c r="L126" i="12"/>
  <c r="L91"/>
  <c r="L21"/>
  <c r="L56"/>
  <c r="U26"/>
  <c r="V143" i="8"/>
  <c r="S103"/>
  <c r="H22" i="12"/>
  <c r="H92"/>
  <c r="H57"/>
  <c r="H127"/>
  <c r="H133"/>
  <c r="X22"/>
  <c r="X57"/>
  <c r="X92"/>
  <c r="X127"/>
  <c r="P41" i="8"/>
  <c r="P111"/>
  <c r="P76"/>
  <c r="P146"/>
  <c r="I135"/>
  <c r="R146" i="12"/>
  <c r="C48" i="8"/>
  <c r="C83"/>
  <c r="C118"/>
  <c r="C153"/>
  <c r="D72" i="12"/>
  <c r="X72"/>
  <c r="X37"/>
  <c r="X142"/>
  <c r="X107"/>
  <c r="V97" i="8"/>
  <c r="V62"/>
  <c r="V132"/>
  <c r="V27"/>
  <c r="C115" i="12"/>
  <c r="T31"/>
  <c r="T66"/>
  <c r="T101"/>
  <c r="T136"/>
  <c r="Q90" i="8"/>
  <c r="Q20"/>
  <c r="Q125"/>
  <c r="Q55"/>
  <c r="S108"/>
  <c r="H101"/>
  <c r="D22"/>
  <c r="G142"/>
  <c r="N96" i="12"/>
  <c r="E73"/>
  <c r="E38"/>
  <c r="E143"/>
  <c r="E108"/>
  <c r="P32"/>
  <c r="P67"/>
  <c r="P102"/>
  <c r="P137"/>
  <c r="P68"/>
  <c r="P33"/>
  <c r="P138"/>
  <c r="P103"/>
  <c r="L67"/>
  <c r="J99" i="8"/>
  <c r="J64"/>
  <c r="J134"/>
  <c r="J29"/>
  <c r="I134"/>
  <c r="M63" i="12"/>
  <c r="M28"/>
  <c r="M133"/>
  <c r="M98"/>
  <c r="T112"/>
  <c r="T45" i="8"/>
  <c r="T115"/>
  <c r="T80"/>
  <c r="T150"/>
  <c r="Q133"/>
  <c r="U83"/>
  <c r="U118"/>
  <c r="U48"/>
  <c r="U153"/>
  <c r="I138"/>
  <c r="I68"/>
  <c r="I103"/>
  <c r="I33"/>
  <c r="D140" i="12"/>
  <c r="K100" i="8"/>
  <c r="K65"/>
  <c r="K135"/>
  <c r="K30"/>
  <c r="C91"/>
  <c r="C56"/>
  <c r="C126"/>
  <c r="C21"/>
  <c r="R148"/>
  <c r="I91"/>
  <c r="I56"/>
  <c r="I126"/>
  <c r="I21"/>
  <c r="N147" i="12"/>
  <c r="C113"/>
  <c r="N26" i="8"/>
  <c r="G56" i="12"/>
  <c r="G21"/>
  <c r="G126"/>
  <c r="G91"/>
  <c r="W72" i="8"/>
  <c r="W107"/>
  <c r="W37"/>
  <c r="W142"/>
  <c r="H55" i="12"/>
  <c r="H20"/>
  <c r="H125"/>
  <c r="H90"/>
  <c r="R44"/>
  <c r="R79"/>
  <c r="R114"/>
  <c r="R149"/>
  <c r="G47"/>
  <c r="G82"/>
  <c r="G117"/>
  <c r="G152"/>
  <c r="X34"/>
  <c r="X69"/>
  <c r="X104"/>
  <c r="X139"/>
  <c r="L149" i="8"/>
  <c r="K118" i="12"/>
  <c r="K48"/>
  <c r="K153"/>
  <c r="K83"/>
  <c r="O117" i="8"/>
  <c r="K148"/>
  <c r="J144" i="12"/>
  <c r="F146"/>
  <c r="G148"/>
  <c r="U56" i="8"/>
  <c r="U91"/>
  <c r="U21"/>
  <c r="U126"/>
  <c r="Q108" i="12"/>
  <c r="J138" i="8"/>
  <c r="F142" i="12"/>
  <c r="O128"/>
  <c r="C118"/>
  <c r="B146"/>
  <c r="J77"/>
  <c r="J42"/>
  <c r="J147"/>
  <c r="J112"/>
  <c r="U73"/>
  <c r="U38"/>
  <c r="U143"/>
  <c r="U108"/>
  <c r="P129"/>
  <c r="F33" i="8"/>
  <c r="F103"/>
  <c r="F68"/>
  <c r="F138"/>
  <c r="V24" i="12"/>
  <c r="V59"/>
  <c r="V94"/>
  <c r="V129"/>
  <c r="M145"/>
  <c r="U67" i="8"/>
  <c r="I20" i="12"/>
  <c r="I55"/>
  <c r="I90"/>
  <c r="I125"/>
  <c r="O108"/>
  <c r="T62"/>
  <c r="T27"/>
  <c r="T132"/>
  <c r="T97"/>
  <c r="Q152"/>
  <c r="L151"/>
  <c r="V128"/>
  <c r="T34"/>
  <c r="T69"/>
  <c r="T104"/>
  <c r="T139"/>
  <c r="D109" i="8"/>
  <c r="D39"/>
  <c r="D144"/>
  <c r="D74"/>
  <c r="D139" i="12"/>
  <c r="O42" i="8"/>
  <c r="J132" i="12"/>
  <c r="C60"/>
  <c r="C25"/>
  <c r="C130"/>
  <c r="C95"/>
  <c r="Y75"/>
  <c r="Y40"/>
  <c r="Y145"/>
  <c r="Y110"/>
  <c r="U142"/>
  <c r="D137"/>
  <c r="D32"/>
  <c r="D67"/>
  <c r="D102"/>
  <c r="C151"/>
  <c r="E115" i="8"/>
  <c r="E80"/>
  <c r="E150"/>
  <c r="E45"/>
  <c r="G140" i="12"/>
  <c r="I48"/>
  <c r="I118"/>
  <c r="I83"/>
  <c r="I153"/>
  <c r="M94" i="8"/>
  <c r="M59"/>
  <c r="M129"/>
  <c r="M24"/>
  <c r="X68"/>
  <c r="X103"/>
  <c r="X33"/>
  <c r="X138"/>
  <c r="P143"/>
  <c r="K76" i="12"/>
  <c r="K41"/>
  <c r="K146"/>
  <c r="K111"/>
  <c r="X94" i="8"/>
  <c r="X59"/>
  <c r="X129"/>
  <c r="X24"/>
  <c r="G136" i="12"/>
  <c r="B70"/>
  <c r="B35"/>
  <c r="B140"/>
  <c r="B105"/>
  <c r="H78"/>
  <c r="H152" i="8"/>
  <c r="T129"/>
  <c r="T101"/>
  <c r="T66"/>
  <c r="T136"/>
  <c r="T31"/>
  <c r="O150" i="12"/>
  <c r="Q65"/>
  <c r="Q30"/>
  <c r="Q135"/>
  <c r="Q100"/>
  <c r="V43" i="8"/>
  <c r="V113"/>
  <c r="V78"/>
  <c r="V148"/>
  <c r="P26"/>
  <c r="O115"/>
  <c r="O80"/>
  <c r="O150"/>
  <c r="O45"/>
  <c r="U115"/>
  <c r="U80"/>
  <c r="U150"/>
  <c r="U45"/>
  <c r="S30"/>
  <c r="D75" i="12"/>
  <c r="D40"/>
  <c r="D145"/>
  <c r="D110"/>
  <c r="V118" i="8"/>
  <c r="T143" i="12"/>
  <c r="T73"/>
  <c r="T38"/>
  <c r="T108"/>
  <c r="D106" i="8"/>
  <c r="D71"/>
  <c r="D141"/>
  <c r="D36"/>
  <c r="R150"/>
  <c r="R45"/>
  <c r="R80"/>
  <c r="R115"/>
  <c r="E43" i="12"/>
  <c r="I72" i="8"/>
  <c r="I107"/>
  <c r="I37"/>
  <c r="I142"/>
  <c r="R27"/>
  <c r="R132"/>
  <c r="R97"/>
  <c r="R62"/>
  <c r="F91" i="12"/>
  <c r="C117" i="8"/>
  <c r="C82"/>
  <c r="C152"/>
  <c r="C47"/>
  <c r="O151"/>
  <c r="J82" i="12"/>
  <c r="J47"/>
  <c r="J152"/>
  <c r="J117"/>
  <c r="T63" i="8"/>
  <c r="T98"/>
  <c r="T28"/>
  <c r="T133"/>
  <c r="G65"/>
  <c r="G100"/>
  <c r="G30"/>
  <c r="G135"/>
  <c r="I59"/>
  <c r="I94"/>
  <c r="I24"/>
  <c r="I129"/>
  <c r="P97" i="12"/>
  <c r="P27"/>
  <c r="P132"/>
  <c r="P62"/>
  <c r="S43" i="8"/>
  <c r="L45"/>
  <c r="C23" i="12"/>
  <c r="C58"/>
  <c r="C93"/>
  <c r="C128"/>
  <c r="F26" i="8"/>
  <c r="F38"/>
  <c r="F143"/>
  <c r="F108"/>
  <c r="F73"/>
  <c r="N142"/>
  <c r="N72"/>
  <c r="N107"/>
  <c r="N37"/>
  <c r="L58" i="12"/>
  <c r="L128"/>
  <c r="L93"/>
  <c r="L23"/>
  <c r="M67"/>
  <c r="M137"/>
  <c r="M102"/>
  <c r="M32"/>
  <c r="Y90" i="8"/>
  <c r="Y20"/>
  <c r="Y125"/>
  <c r="Y55"/>
  <c r="M133"/>
  <c r="V79"/>
  <c r="V139"/>
  <c r="R103"/>
  <c r="R68"/>
  <c r="R138"/>
  <c r="R33"/>
  <c r="H112"/>
  <c r="H42"/>
  <c r="H147"/>
  <c r="H77"/>
  <c r="F65"/>
  <c r="V41" i="12"/>
  <c r="V76"/>
  <c r="V111"/>
  <c r="V146"/>
  <c r="I27" i="8"/>
  <c r="E143"/>
  <c r="Y117" i="12"/>
  <c r="Y47"/>
  <c r="Y152"/>
  <c r="Y82"/>
  <c r="Y150"/>
  <c r="S72"/>
  <c r="S37"/>
  <c r="S142"/>
  <c r="S107"/>
  <c r="I127"/>
  <c r="X76"/>
  <c r="X41"/>
  <c r="X146"/>
  <c r="X111"/>
  <c r="E131"/>
  <c r="E26"/>
  <c r="E96"/>
  <c r="E61"/>
  <c r="F57"/>
  <c r="F22"/>
  <c r="F127"/>
  <c r="F92"/>
  <c r="K125" i="8"/>
  <c r="K20"/>
  <c r="K55"/>
  <c r="K90"/>
  <c r="M93"/>
  <c r="M58"/>
  <c r="M128"/>
  <c r="M23"/>
  <c r="D144" i="12"/>
  <c r="F27"/>
  <c r="X64"/>
  <c r="X29"/>
  <c r="X134"/>
  <c r="X99"/>
  <c r="F151"/>
  <c r="S20"/>
  <c r="S55"/>
  <c r="S90"/>
  <c r="S125"/>
  <c r="V111" i="8"/>
  <c r="V76"/>
  <c r="V146"/>
  <c r="V41"/>
  <c r="S79"/>
  <c r="S114"/>
  <c r="S44"/>
  <c r="S149"/>
  <c r="E125" i="12"/>
  <c r="H144"/>
  <c r="G114" i="8"/>
  <c r="G79"/>
  <c r="G149"/>
  <c r="G44"/>
  <c r="N127" i="12"/>
  <c r="S34"/>
  <c r="S69"/>
  <c r="S104"/>
  <c r="S139"/>
  <c r="U30" i="8"/>
  <c r="U111" i="12"/>
  <c r="U41"/>
  <c r="U146"/>
  <c r="U76"/>
  <c r="U36"/>
  <c r="U71"/>
  <c r="U106"/>
  <c r="U141"/>
  <c r="M70"/>
  <c r="M35"/>
  <c r="M140"/>
  <c r="M105"/>
  <c r="S152" i="8"/>
  <c r="F32"/>
  <c r="T118"/>
  <c r="T153"/>
  <c r="T83"/>
  <c r="T48"/>
  <c r="B94"/>
  <c r="Y56" i="12"/>
  <c r="Y126"/>
  <c r="Y91"/>
  <c r="Y21"/>
  <c r="H142"/>
  <c r="D60" i="8"/>
  <c r="W70" i="12"/>
  <c r="W35"/>
  <c r="W140"/>
  <c r="W105"/>
  <c r="R137" i="8"/>
  <c r="C55" i="12"/>
  <c r="C20"/>
  <c r="C125"/>
  <c r="C90"/>
  <c r="V117" i="8"/>
  <c r="V82"/>
  <c r="V152"/>
  <c r="V47"/>
  <c r="W96"/>
  <c r="W61"/>
  <c r="W131"/>
  <c r="W26"/>
  <c r="U129" i="12"/>
  <c r="U24"/>
  <c r="U59"/>
  <c r="U94"/>
  <c r="J40" i="8"/>
  <c r="R26"/>
  <c r="L96"/>
  <c r="L61"/>
  <c r="L131"/>
  <c r="L26"/>
  <c r="Y43" i="12"/>
  <c r="Y78"/>
  <c r="Y113"/>
  <c r="Y148"/>
  <c r="Q137" i="8"/>
  <c r="C131" i="12"/>
  <c r="R68"/>
  <c r="R33"/>
  <c r="R138"/>
  <c r="R103"/>
  <c r="K150" i="8"/>
  <c r="N55" i="12"/>
  <c r="N20"/>
  <c r="N125"/>
  <c r="N90"/>
  <c r="E83"/>
  <c r="L49"/>
  <c r="L119"/>
  <c r="L84"/>
  <c r="L154"/>
  <c r="T127"/>
  <c r="G94"/>
  <c r="G24"/>
  <c r="G129"/>
  <c r="G59"/>
  <c r="S111"/>
  <c r="S146"/>
  <c r="S76"/>
  <c r="S41"/>
  <c r="M136" i="8"/>
  <c r="W71" i="12"/>
  <c r="W141"/>
  <c r="D76"/>
  <c r="D41"/>
  <c r="D146"/>
  <c r="D111"/>
  <c r="F45"/>
  <c r="F80"/>
  <c r="F115"/>
  <c r="F150"/>
  <c r="O118"/>
  <c r="O153"/>
  <c r="R56" i="8"/>
  <c r="R91"/>
  <c r="R21"/>
  <c r="R126"/>
  <c r="K49"/>
  <c r="W82"/>
  <c r="W117"/>
  <c r="W47"/>
  <c r="W152"/>
  <c r="C84" i="12"/>
  <c r="C49"/>
  <c r="C154"/>
  <c r="C119"/>
  <c r="V55"/>
  <c r="V20"/>
  <c r="V125"/>
  <c r="V90"/>
  <c r="X93" i="8"/>
  <c r="X58"/>
  <c r="X128"/>
  <c r="X23"/>
  <c r="L146"/>
  <c r="L76"/>
  <c r="L111"/>
  <c r="L41"/>
  <c r="Y81" i="12"/>
  <c r="Y46"/>
  <c r="Y151"/>
  <c r="Y116"/>
  <c r="R66"/>
  <c r="R136"/>
  <c r="S71"/>
  <c r="S141"/>
  <c r="S118" i="8"/>
  <c r="E144" i="12"/>
  <c r="R142"/>
  <c r="N74"/>
  <c r="N144"/>
  <c r="P56"/>
  <c r="P126"/>
  <c r="K80"/>
  <c r="K45"/>
  <c r="K150"/>
  <c r="K115"/>
  <c r="X80"/>
  <c r="X45"/>
  <c r="X150"/>
  <c r="X115"/>
  <c r="H129" i="8"/>
  <c r="S115"/>
  <c r="S150"/>
  <c r="X132"/>
  <c r="X62"/>
  <c r="X97"/>
  <c r="X27"/>
  <c r="X152" i="12"/>
  <c r="X117"/>
  <c r="L68"/>
  <c r="L33"/>
  <c r="L138"/>
  <c r="L103"/>
  <c r="G20" i="8"/>
  <c r="G90"/>
  <c r="G55"/>
  <c r="G125"/>
  <c r="O76" i="12"/>
  <c r="O41"/>
  <c r="O146"/>
  <c r="O111"/>
  <c r="Q108" i="8"/>
  <c r="Q73"/>
  <c r="Q143"/>
  <c r="Q38"/>
  <c r="Q60" i="12"/>
  <c r="Q25"/>
  <c r="Q130"/>
  <c r="Q95"/>
  <c r="I76"/>
  <c r="I41"/>
  <c r="I146"/>
  <c r="I111"/>
  <c r="Q40"/>
  <c r="Q110"/>
  <c r="N82" i="8"/>
  <c r="N117"/>
  <c r="N152"/>
  <c r="N47"/>
  <c r="I38" i="12"/>
  <c r="I73"/>
  <c r="I108"/>
  <c r="I143"/>
  <c r="J80"/>
  <c r="J45"/>
  <c r="J150"/>
  <c r="J115"/>
  <c r="D79"/>
  <c r="D44"/>
  <c r="D149"/>
  <c r="D114"/>
  <c r="R94"/>
  <c r="R24"/>
  <c r="R59"/>
  <c r="R129"/>
  <c r="K66" i="8"/>
  <c r="K136"/>
  <c r="K31"/>
  <c r="K101"/>
  <c r="I110"/>
  <c r="I145"/>
  <c r="K117"/>
  <c r="K152"/>
  <c r="Y147" i="12"/>
  <c r="Y112"/>
  <c r="Y42"/>
  <c r="Y77"/>
  <c r="I63"/>
  <c r="I133"/>
  <c r="B138" i="8"/>
  <c r="B68"/>
  <c r="B103"/>
  <c r="B33"/>
  <c r="J42"/>
  <c r="J147"/>
  <c r="H110" i="12"/>
  <c r="H145"/>
  <c r="H75"/>
  <c r="H40"/>
  <c r="Q28"/>
  <c r="Q63"/>
  <c r="Q98"/>
  <c r="Q133"/>
  <c r="O70" i="8"/>
  <c r="O105"/>
  <c r="O35"/>
  <c r="O140"/>
  <c r="R93" i="12"/>
  <c r="R128"/>
  <c r="D103"/>
  <c r="D138"/>
  <c r="D68"/>
  <c r="D33"/>
  <c r="J95" i="8"/>
  <c r="J60"/>
  <c r="J130"/>
  <c r="J25"/>
  <c r="Q74" i="12"/>
  <c r="Q39"/>
  <c r="Q144"/>
  <c r="Q109"/>
  <c r="T95" i="8"/>
  <c r="T60"/>
  <c r="T130"/>
  <c r="T25"/>
  <c r="P141" i="12"/>
  <c r="P71"/>
  <c r="G44"/>
  <c r="G79"/>
  <c r="G114"/>
  <c r="G149"/>
  <c r="I102" i="8"/>
  <c r="I32"/>
  <c r="I137"/>
  <c r="I67"/>
  <c r="E126"/>
  <c r="E91"/>
  <c r="E29" i="12"/>
  <c r="E64"/>
  <c r="E99"/>
  <c r="E134"/>
  <c r="Q60" i="8"/>
  <c r="Q95"/>
  <c r="Q25"/>
  <c r="Q130"/>
  <c r="R109"/>
  <c r="R74"/>
  <c r="R144"/>
  <c r="R39"/>
  <c r="D46" i="12"/>
  <c r="D81"/>
  <c r="D116"/>
  <c r="D151"/>
  <c r="N62" i="8"/>
  <c r="N132"/>
  <c r="N27"/>
  <c r="N97"/>
  <c r="I138" i="12"/>
  <c r="I103"/>
  <c r="I33"/>
  <c r="I68"/>
  <c r="O63" i="8"/>
  <c r="O28"/>
  <c r="W73" i="12"/>
  <c r="W143"/>
  <c r="S77"/>
  <c r="S42"/>
  <c r="S147"/>
  <c r="S112"/>
  <c r="D83" i="8"/>
  <c r="D48"/>
  <c r="D153"/>
  <c r="D118"/>
  <c r="B56" i="12"/>
  <c r="B21"/>
  <c r="B126"/>
  <c r="B91"/>
  <c r="Y83" i="8"/>
  <c r="Y48"/>
  <c r="R78" i="12"/>
  <c r="R43"/>
  <c r="R148"/>
  <c r="R113"/>
  <c r="P102" i="8"/>
  <c r="P137"/>
  <c r="I74"/>
  <c r="I39"/>
  <c r="I144"/>
  <c r="X37"/>
  <c r="X142"/>
  <c r="X107"/>
  <c r="X72"/>
  <c r="Y94"/>
  <c r="Y59"/>
  <c r="Y129"/>
  <c r="Y24"/>
  <c r="H125"/>
  <c r="H55"/>
  <c r="H20"/>
  <c r="H90"/>
  <c r="W44"/>
  <c r="W149"/>
  <c r="W114"/>
  <c r="W79"/>
  <c r="D119"/>
  <c r="D154"/>
  <c r="D84"/>
  <c r="D49"/>
  <c r="L63" i="12"/>
  <c r="L28"/>
  <c r="L133"/>
  <c r="L98"/>
  <c r="D43"/>
  <c r="D78"/>
  <c r="D113"/>
  <c r="D148"/>
  <c r="J71"/>
  <c r="J36"/>
  <c r="J141"/>
  <c r="J106"/>
  <c r="W37"/>
  <c r="W72"/>
  <c r="W107"/>
  <c r="W142"/>
  <c r="Q70"/>
  <c r="Q35"/>
  <c r="Q140"/>
  <c r="Q105"/>
  <c r="N137"/>
  <c r="N32"/>
  <c r="N67"/>
  <c r="N102"/>
  <c r="X66" i="8"/>
  <c r="X101"/>
  <c r="X31"/>
  <c r="X136"/>
  <c r="O92"/>
  <c r="O127"/>
  <c r="O57"/>
  <c r="O22"/>
  <c r="L97"/>
  <c r="L132"/>
  <c r="E68" i="12"/>
  <c r="E33"/>
  <c r="E138"/>
  <c r="E103"/>
  <c r="V92"/>
  <c r="V127"/>
  <c r="L117"/>
  <c r="L47"/>
  <c r="L152"/>
  <c r="L82"/>
  <c r="Q70" i="8"/>
  <c r="Q140"/>
  <c r="O72"/>
  <c r="O37"/>
  <c r="G36" i="12"/>
  <c r="G71"/>
  <c r="G106"/>
  <c r="G141"/>
  <c r="M115" i="8"/>
  <c r="M45"/>
  <c r="M150"/>
  <c r="M80"/>
  <c r="J26"/>
  <c r="J96"/>
  <c r="G110" i="12"/>
  <c r="G40"/>
  <c r="G145"/>
  <c r="G75"/>
  <c r="G56" i="8"/>
  <c r="G91"/>
  <c r="G21"/>
  <c r="G126"/>
  <c r="S74"/>
  <c r="S109"/>
  <c r="S39"/>
  <c r="S144"/>
  <c r="W32"/>
  <c r="W102"/>
  <c r="G84" i="12"/>
  <c r="G119"/>
  <c r="I112" i="8"/>
  <c r="I77"/>
  <c r="I147"/>
  <c r="I42"/>
  <c r="N78" i="12"/>
  <c r="N43"/>
  <c r="N148"/>
  <c r="N113"/>
  <c r="G58" i="8"/>
  <c r="G93"/>
  <c r="G23"/>
  <c r="G128"/>
  <c r="P70"/>
  <c r="P105"/>
  <c r="P35"/>
  <c r="P140"/>
  <c r="B77" i="12"/>
  <c r="B42"/>
  <c r="B147"/>
  <c r="B112"/>
  <c r="V77"/>
  <c r="V147"/>
  <c r="H30"/>
  <c r="H100"/>
  <c r="H65"/>
  <c r="H135"/>
  <c r="R112" i="8"/>
  <c r="R147"/>
  <c r="R76"/>
  <c r="R111"/>
  <c r="R41"/>
  <c r="R146"/>
  <c r="V115" i="12"/>
  <c r="V45"/>
  <c r="V150"/>
  <c r="V80"/>
  <c r="M36"/>
  <c r="M71"/>
  <c r="M106"/>
  <c r="M141"/>
  <c r="V28"/>
  <c r="V98"/>
  <c r="D73"/>
  <c r="D143"/>
  <c r="H21"/>
  <c r="H91"/>
  <c r="R70"/>
  <c r="R35"/>
  <c r="R140"/>
  <c r="R105"/>
  <c r="U29" i="8"/>
  <c r="U99"/>
  <c r="D111"/>
  <c r="D146"/>
  <c r="D101" i="12"/>
  <c r="D136"/>
  <c r="Y81" i="8"/>
  <c r="Y116"/>
  <c r="Y46"/>
  <c r="Y151"/>
  <c r="W61" i="12"/>
  <c r="W26"/>
  <c r="W131"/>
  <c r="W96"/>
  <c r="P73"/>
  <c r="P38"/>
  <c r="P143"/>
  <c r="P108"/>
  <c r="U109" i="8"/>
  <c r="U144"/>
  <c r="N105" i="12"/>
  <c r="N140"/>
  <c r="L110"/>
  <c r="L145"/>
  <c r="C69"/>
  <c r="C139"/>
  <c r="C104"/>
  <c r="C34"/>
  <c r="V100" i="8"/>
  <c r="V65"/>
  <c r="V135"/>
  <c r="V30"/>
  <c r="X44"/>
  <c r="X114"/>
  <c r="P82"/>
  <c r="P47"/>
  <c r="U112"/>
  <c r="U77"/>
  <c r="U147"/>
  <c r="U42"/>
  <c r="T100"/>
  <c r="T65"/>
  <c r="T135"/>
  <c r="T30"/>
  <c r="I37" i="12"/>
  <c r="I107"/>
  <c r="O34" i="8"/>
  <c r="O104"/>
  <c r="L61" i="12"/>
  <c r="L131"/>
  <c r="S80"/>
  <c r="S45"/>
  <c r="S150"/>
  <c r="S115"/>
  <c r="C57"/>
  <c r="C22"/>
  <c r="C127"/>
  <c r="C92"/>
  <c r="D47"/>
  <c r="D117"/>
  <c r="C138"/>
  <c r="C68"/>
  <c r="G96" i="8"/>
  <c r="G131"/>
  <c r="J95" i="12"/>
  <c r="J25"/>
  <c r="J130"/>
  <c r="J60"/>
  <c r="L80"/>
  <c r="L45"/>
  <c r="L150"/>
  <c r="L115"/>
  <c r="U99"/>
  <c r="U29"/>
  <c r="U134"/>
  <c r="U64"/>
  <c r="U55" i="8"/>
  <c r="U90"/>
  <c r="U20"/>
  <c r="U125"/>
  <c r="S38" i="12"/>
  <c r="S108"/>
  <c r="D23"/>
  <c r="D93"/>
  <c r="F98" i="8"/>
  <c r="F63"/>
  <c r="F133"/>
  <c r="F28"/>
  <c r="P99" i="12"/>
  <c r="P29"/>
  <c r="P134"/>
  <c r="P64"/>
  <c r="J65"/>
  <c r="J100"/>
  <c r="Q72" i="8"/>
  <c r="Q107"/>
  <c r="Q37"/>
  <c r="Q142"/>
  <c r="N153"/>
  <c r="N83"/>
  <c r="N118"/>
  <c r="N48"/>
  <c r="V69" i="12"/>
  <c r="V139"/>
  <c r="I38" i="8"/>
  <c r="I143"/>
  <c r="I108"/>
  <c r="I73"/>
  <c r="H58"/>
  <c r="H128"/>
  <c r="E94"/>
  <c r="E59"/>
  <c r="E129"/>
  <c r="E24"/>
  <c r="X65" i="12"/>
  <c r="X135"/>
  <c r="V74"/>
  <c r="V39"/>
  <c r="V144"/>
  <c r="V109"/>
  <c r="C95" i="8"/>
  <c r="C130"/>
  <c r="F94"/>
  <c r="F59"/>
  <c r="F129"/>
  <c r="F24"/>
  <c r="J66"/>
  <c r="J101"/>
  <c r="J31"/>
  <c r="J136"/>
  <c r="V134" i="12"/>
  <c r="V99"/>
  <c r="N75"/>
  <c r="N40"/>
  <c r="N145"/>
  <c r="N110"/>
  <c r="H70"/>
  <c r="H35"/>
  <c r="H140"/>
  <c r="H105"/>
  <c r="K91" i="8"/>
  <c r="K126"/>
  <c r="T151"/>
  <c r="T116"/>
  <c r="K81" i="12"/>
  <c r="K46"/>
  <c r="K116"/>
  <c r="K151"/>
  <c r="U79"/>
  <c r="U44"/>
  <c r="U149"/>
  <c r="U114"/>
  <c r="B83"/>
  <c r="B153"/>
  <c r="W45"/>
  <c r="W80"/>
  <c r="W150"/>
  <c r="W115"/>
  <c r="N63"/>
  <c r="N28"/>
  <c r="N133"/>
  <c r="N98"/>
  <c r="X57" i="8"/>
  <c r="X22"/>
  <c r="X127"/>
  <c r="X92"/>
  <c r="W65" i="12"/>
  <c r="W135"/>
  <c r="H96"/>
  <c r="H26"/>
  <c r="H131"/>
  <c r="H61"/>
  <c r="T74"/>
  <c r="T39"/>
  <c r="T144"/>
  <c r="T109"/>
  <c r="Y67"/>
  <c r="Y137"/>
  <c r="H103" i="8"/>
  <c r="H68"/>
  <c r="H138"/>
  <c r="H33"/>
  <c r="L130" i="12"/>
  <c r="L25"/>
  <c r="L60"/>
  <c r="L95"/>
  <c r="G138" i="8"/>
  <c r="G103"/>
  <c r="G103" i="12"/>
  <c r="G33"/>
  <c r="G138"/>
  <c r="G68"/>
  <c r="V82"/>
  <c r="V152"/>
  <c r="M82" i="8"/>
  <c r="M152"/>
  <c r="H76" i="12"/>
  <c r="H146"/>
  <c r="Y70"/>
  <c r="Y35"/>
  <c r="Y140"/>
  <c r="Y105"/>
  <c r="P107" i="8"/>
  <c r="P72"/>
  <c r="P142"/>
  <c r="P37"/>
  <c r="B69"/>
  <c r="B104"/>
  <c r="B34"/>
  <c r="B139"/>
  <c r="T47" i="12"/>
  <c r="T117"/>
  <c r="T82"/>
  <c r="T152"/>
  <c r="J114"/>
  <c r="J44"/>
  <c r="J149"/>
  <c r="J79"/>
  <c r="F78" i="8"/>
  <c r="F113"/>
  <c r="F43"/>
  <c r="F148"/>
  <c r="H82" i="12"/>
  <c r="H152"/>
  <c r="E79"/>
  <c r="E44"/>
  <c r="E149"/>
  <c r="E114"/>
  <c r="Q99" i="8"/>
  <c r="Q64"/>
  <c r="Q134"/>
  <c r="Q29"/>
  <c r="O75" i="12"/>
  <c r="O40"/>
  <c r="O145"/>
  <c r="O110"/>
  <c r="L108" i="8"/>
  <c r="L38"/>
  <c r="L143"/>
  <c r="L73"/>
  <c r="N60" i="12"/>
  <c r="N25"/>
  <c r="N130"/>
  <c r="N95"/>
  <c r="M27"/>
  <c r="M97"/>
  <c r="M62"/>
  <c r="M132"/>
  <c r="E154"/>
  <c r="E84"/>
  <c r="E49"/>
  <c r="E119"/>
  <c r="S125" i="8"/>
  <c r="S55"/>
  <c r="S20"/>
  <c r="S90"/>
  <c r="H75"/>
  <c r="H110"/>
  <c r="H40"/>
  <c r="H145"/>
  <c r="J40" i="12"/>
  <c r="J75"/>
  <c r="J110"/>
  <c r="J145"/>
  <c r="B82"/>
  <c r="B47"/>
  <c r="B152"/>
  <c r="B117"/>
  <c r="N21"/>
  <c r="N91"/>
  <c r="N56"/>
  <c r="N126"/>
  <c r="K34" i="8"/>
  <c r="K69"/>
  <c r="K104"/>
  <c r="K139"/>
  <c r="M73"/>
  <c r="M38"/>
  <c r="U68" i="12"/>
  <c r="U33"/>
  <c r="U138"/>
  <c r="U103"/>
  <c r="W76" i="8"/>
  <c r="W111"/>
  <c r="W41"/>
  <c r="W146"/>
  <c r="Y44" i="12"/>
  <c r="Y79"/>
  <c r="Y114"/>
  <c r="Y149"/>
  <c r="W84" i="8"/>
  <c r="W49"/>
  <c r="F136"/>
  <c r="F31"/>
  <c r="F66"/>
  <c r="F101"/>
  <c r="C111" i="12"/>
  <c r="C146"/>
  <c r="C76"/>
  <c r="C41"/>
  <c r="J125"/>
  <c r="J20"/>
  <c r="I113" i="8"/>
  <c r="I78"/>
  <c r="I148"/>
  <c r="I43"/>
  <c r="M81" i="12"/>
  <c r="M46"/>
  <c r="M151"/>
  <c r="M116"/>
  <c r="J61"/>
  <c r="J26"/>
  <c r="J131"/>
  <c r="J96"/>
  <c r="Q43" i="8"/>
  <c r="Q113"/>
  <c r="Q78"/>
  <c r="Q148"/>
  <c r="O82" i="12"/>
  <c r="O47"/>
  <c r="O152"/>
  <c r="O117"/>
  <c r="S84"/>
  <c r="S49"/>
  <c r="S154"/>
  <c r="S119"/>
  <c r="H68"/>
  <c r="H33"/>
  <c r="H138"/>
  <c r="H103"/>
  <c r="P98" i="8"/>
  <c r="P63"/>
  <c r="P133"/>
  <c r="P28"/>
  <c r="G117"/>
  <c r="G82"/>
  <c r="G152"/>
  <c r="G47"/>
  <c r="F95"/>
  <c r="F60"/>
  <c r="F130"/>
  <c r="F25"/>
  <c r="B112"/>
  <c r="B147"/>
  <c r="O33" i="12"/>
  <c r="O68"/>
  <c r="D103" i="8"/>
  <c r="D68"/>
  <c r="D138"/>
  <c r="D33"/>
  <c r="Y154" i="12"/>
  <c r="Y84"/>
  <c r="Y49"/>
  <c r="Y119"/>
  <c r="E84" i="8"/>
  <c r="E49"/>
  <c r="E154"/>
  <c r="E119"/>
  <c r="S63" i="12"/>
  <c r="S133"/>
  <c r="S98"/>
  <c r="S28"/>
  <c r="Y31"/>
  <c r="Y101"/>
  <c r="Y66"/>
  <c r="Y136"/>
  <c r="E82"/>
  <c r="E47"/>
  <c r="E152"/>
  <c r="E117"/>
  <c r="P113" i="8"/>
  <c r="P148"/>
  <c r="F31" i="12"/>
  <c r="F101"/>
  <c r="F66"/>
  <c r="F136"/>
  <c r="F77"/>
  <c r="F42"/>
  <c r="F147"/>
  <c r="F112"/>
  <c r="H27"/>
  <c r="H97"/>
  <c r="E62"/>
  <c r="E27"/>
  <c r="E132"/>
  <c r="E97"/>
  <c r="B28"/>
  <c r="B133"/>
  <c r="B63"/>
  <c r="B98"/>
  <c r="R101" i="8"/>
  <c r="R66"/>
  <c r="R136"/>
  <c r="R31"/>
  <c r="F34" i="12"/>
  <c r="F69"/>
  <c r="F104"/>
  <c r="F139"/>
  <c r="K62" i="8"/>
  <c r="K27"/>
  <c r="T103" i="12"/>
  <c r="T138"/>
  <c r="T68"/>
  <c r="T33"/>
  <c r="Y78" i="8"/>
  <c r="Y113"/>
  <c r="Y43"/>
  <c r="Y148"/>
  <c r="K60" i="12"/>
  <c r="K25"/>
  <c r="K130"/>
  <c r="K95"/>
  <c r="C82"/>
  <c r="C47"/>
  <c r="C152"/>
  <c r="C117"/>
  <c r="J71" i="8"/>
  <c r="J106"/>
  <c r="J36"/>
  <c r="J141"/>
  <c r="Y91"/>
  <c r="Y56"/>
  <c r="Y126"/>
  <c r="Y21"/>
  <c r="G67" i="12"/>
  <c r="G32"/>
  <c r="G137"/>
  <c r="G102"/>
  <c r="C84" i="8"/>
  <c r="C49"/>
  <c r="S56" i="12"/>
  <c r="S126"/>
  <c r="S91"/>
  <c r="S21"/>
  <c r="V60"/>
  <c r="V25"/>
  <c r="V130"/>
  <c r="V95"/>
  <c r="V132"/>
  <c r="V97"/>
  <c r="V27"/>
  <c r="V62"/>
  <c r="J73"/>
  <c r="J143"/>
  <c r="M42"/>
  <c r="M77"/>
  <c r="M112"/>
  <c r="M147"/>
  <c r="V75" i="8"/>
  <c r="V40"/>
  <c r="V145"/>
  <c r="V110"/>
  <c r="G62"/>
  <c r="G97"/>
  <c r="G27"/>
  <c r="G132"/>
  <c r="B115" i="12"/>
  <c r="B45"/>
  <c r="B150"/>
  <c r="B80"/>
  <c r="D45"/>
  <c r="D115"/>
  <c r="V99" i="8"/>
  <c r="V64"/>
  <c r="V134"/>
  <c r="V29"/>
  <c r="S29" i="12"/>
  <c r="S99"/>
  <c r="S64"/>
  <c r="S134"/>
  <c r="P112" i="8"/>
  <c r="P77"/>
  <c r="P147"/>
  <c r="P42"/>
  <c r="D56" i="12"/>
  <c r="D21"/>
  <c r="D126"/>
  <c r="D91"/>
  <c r="I56"/>
  <c r="I21"/>
  <c r="I126"/>
  <c r="I91"/>
  <c r="G147" i="8"/>
  <c r="G77"/>
  <c r="G112"/>
  <c r="G42"/>
  <c r="K143" i="12"/>
  <c r="K38"/>
  <c r="K73"/>
  <c r="K108"/>
  <c r="F61"/>
  <c r="F131"/>
  <c r="B26"/>
  <c r="B61"/>
  <c r="B96"/>
  <c r="B131"/>
  <c r="S94" i="8"/>
  <c r="S59"/>
  <c r="S24"/>
  <c r="S129"/>
  <c r="C116"/>
  <c r="C81"/>
  <c r="C151"/>
  <c r="C46"/>
  <c r="K116"/>
  <c r="K151"/>
  <c r="N104" i="12"/>
  <c r="N34"/>
  <c r="N139"/>
  <c r="N69"/>
  <c r="T21"/>
  <c r="T56"/>
  <c r="T91"/>
  <c r="T126"/>
  <c r="K23"/>
  <c r="K58"/>
  <c r="K93"/>
  <c r="K128"/>
  <c r="D58" i="8"/>
  <c r="D93"/>
  <c r="D23"/>
  <c r="D128"/>
  <c r="U60"/>
  <c r="U25"/>
  <c r="R67" i="12"/>
  <c r="R137"/>
  <c r="E44" i="8"/>
  <c r="E149"/>
  <c r="E114"/>
  <c r="E79"/>
  <c r="H99" i="12"/>
  <c r="H134"/>
  <c r="H64"/>
  <c r="H29"/>
  <c r="U24" i="8"/>
  <c r="U94"/>
  <c r="P95" i="12"/>
  <c r="P25"/>
  <c r="P130"/>
  <c r="P60"/>
  <c r="V56"/>
  <c r="V126"/>
  <c r="I60" i="8"/>
  <c r="I25"/>
  <c r="Q154" i="12"/>
  <c r="Q49"/>
  <c r="T29" i="8"/>
  <c r="T99"/>
  <c r="R45" i="12"/>
  <c r="R80"/>
  <c r="R115"/>
  <c r="R150"/>
  <c r="H102" i="8"/>
  <c r="H137"/>
  <c r="O111"/>
  <c r="O41"/>
  <c r="O146"/>
  <c r="O76"/>
  <c r="J72" i="12"/>
  <c r="J37"/>
  <c r="J142"/>
  <c r="J107"/>
  <c r="R108"/>
  <c r="R38"/>
  <c r="R143"/>
  <c r="R73"/>
  <c r="E22"/>
  <c r="E92"/>
  <c r="H23"/>
  <c r="H93"/>
  <c r="H58"/>
  <c r="H128"/>
  <c r="V109" i="8"/>
  <c r="V74"/>
  <c r="V144"/>
  <c r="V39"/>
  <c r="C115"/>
  <c r="C80"/>
  <c r="C150"/>
  <c r="C45"/>
  <c r="P152" i="12"/>
  <c r="P82"/>
  <c r="X128"/>
  <c r="X23"/>
  <c r="X58"/>
  <c r="X93"/>
  <c r="E144" i="8"/>
  <c r="E74"/>
  <c r="E109"/>
  <c r="E39"/>
  <c r="C71" i="12"/>
  <c r="C36"/>
  <c r="C141"/>
  <c r="C106"/>
  <c r="V70" i="8"/>
  <c r="V105"/>
  <c r="V35"/>
  <c r="V140"/>
  <c r="J102"/>
  <c r="J67"/>
  <c r="J137"/>
  <c r="J32"/>
  <c r="Q45"/>
  <c r="Q150"/>
  <c r="N145"/>
  <c r="N40"/>
  <c r="N75"/>
  <c r="N110"/>
  <c r="X78" i="12"/>
  <c r="X43"/>
  <c r="X148"/>
  <c r="X113"/>
  <c r="V68"/>
  <c r="V138"/>
  <c r="S103"/>
  <c r="S33"/>
  <c r="S138"/>
  <c r="S68"/>
  <c r="T48"/>
  <c r="T118"/>
  <c r="T83"/>
  <c r="T153"/>
  <c r="P93" i="8"/>
  <c r="P58"/>
  <c r="P128"/>
  <c r="P23"/>
  <c r="U69" i="12"/>
  <c r="U34"/>
  <c r="U139"/>
  <c r="U104"/>
  <c r="F114" i="8"/>
  <c r="F79"/>
  <c r="F149"/>
  <c r="F44"/>
  <c r="Q62" i="12"/>
  <c r="Q27"/>
  <c r="Q132"/>
  <c r="Q97"/>
  <c r="Y59"/>
  <c r="Y129"/>
  <c r="E116"/>
  <c r="E46"/>
  <c r="E151"/>
  <c r="E81"/>
  <c r="K139"/>
  <c r="K34"/>
  <c r="K69"/>
  <c r="K104"/>
  <c r="I75"/>
  <c r="I145"/>
  <c r="I25"/>
  <c r="I95"/>
  <c r="I60"/>
  <c r="I130"/>
  <c r="H59"/>
  <c r="H24"/>
  <c r="H129"/>
  <c r="H94"/>
  <c r="R100" i="8"/>
  <c r="R65"/>
  <c r="R135"/>
  <c r="R30"/>
  <c r="C75" i="12"/>
  <c r="C40"/>
  <c r="C145"/>
  <c r="C110"/>
  <c r="P34"/>
  <c r="P69"/>
  <c r="P104"/>
  <c r="P139"/>
  <c r="C59"/>
  <c r="C24"/>
  <c r="C94"/>
  <c r="C129"/>
  <c r="G76"/>
  <c r="G41"/>
  <c r="G146"/>
  <c r="G111"/>
  <c r="J116" i="8"/>
  <c r="J81"/>
  <c r="J151"/>
  <c r="J46"/>
  <c r="W25" i="12"/>
  <c r="W60"/>
  <c r="W95"/>
  <c r="W130"/>
  <c r="X60" i="8"/>
  <c r="X95"/>
  <c r="X25"/>
  <c r="X130"/>
  <c r="K68" i="12"/>
  <c r="K33"/>
  <c r="K138"/>
  <c r="K103"/>
  <c r="J58"/>
  <c r="J23"/>
  <c r="J93"/>
  <c r="J128"/>
  <c r="U28"/>
  <c r="U63"/>
  <c r="U98"/>
  <c r="U133"/>
  <c r="J83" i="8"/>
  <c r="J118"/>
  <c r="J48"/>
  <c r="J153"/>
  <c r="L134" i="12"/>
  <c r="L29"/>
  <c r="L99"/>
  <c r="L64"/>
  <c r="C79"/>
  <c r="C44"/>
  <c r="C149"/>
  <c r="C114"/>
  <c r="Y137" i="8"/>
  <c r="Y67"/>
  <c r="Y32"/>
  <c r="Y102"/>
  <c r="D149"/>
  <c r="D79"/>
  <c r="D114"/>
  <c r="D44"/>
  <c r="C99" i="12"/>
  <c r="C29"/>
  <c r="C134"/>
  <c r="C64"/>
  <c r="N114" i="8"/>
  <c r="N79"/>
  <c r="N149"/>
  <c r="N44"/>
  <c r="I66" i="12"/>
  <c r="I31"/>
  <c r="I136"/>
  <c r="I101"/>
  <c r="E63"/>
  <c r="E28"/>
  <c r="E133"/>
  <c r="E98"/>
  <c r="L81" i="8"/>
  <c r="L116"/>
  <c r="L46"/>
  <c r="L151"/>
  <c r="F91"/>
  <c r="F56"/>
  <c r="F126"/>
  <c r="F21"/>
  <c r="K117" i="12"/>
  <c r="K47"/>
  <c r="K152"/>
  <c r="K82"/>
  <c r="R119"/>
  <c r="R49"/>
  <c r="R154"/>
  <c r="R84"/>
  <c r="X67" i="8"/>
  <c r="X102"/>
  <c r="X32"/>
  <c r="X137"/>
  <c r="T109"/>
  <c r="T74"/>
  <c r="T144"/>
  <c r="T39"/>
  <c r="W63" i="12"/>
  <c r="W28"/>
  <c r="W133"/>
  <c r="W98"/>
  <c r="J46"/>
  <c r="J116"/>
  <c r="J81"/>
  <c r="J151"/>
  <c r="Y112" i="8"/>
  <c r="Y42"/>
  <c r="Y147"/>
  <c r="Y77"/>
  <c r="P101"/>
  <c r="P66"/>
  <c r="P136"/>
  <c r="P31"/>
  <c r="H27"/>
  <c r="H132"/>
  <c r="H97"/>
  <c r="H62"/>
  <c r="W127" i="12"/>
  <c r="W92"/>
  <c r="W22"/>
  <c r="W57"/>
  <c r="R109"/>
  <c r="R39"/>
  <c r="R144"/>
  <c r="R74"/>
  <c r="U31"/>
  <c r="U66"/>
  <c r="U101"/>
  <c r="U136"/>
  <c r="B96" i="8"/>
  <c r="B61"/>
  <c r="B131"/>
  <c r="B26"/>
  <c r="H115"/>
  <c r="H80"/>
  <c r="H150"/>
  <c r="H45"/>
  <c r="U107"/>
  <c r="U72"/>
  <c r="U142"/>
  <c r="U37"/>
  <c r="W109" i="12"/>
  <c r="W39"/>
  <c r="W144"/>
  <c r="W74"/>
  <c r="K77" i="8"/>
  <c r="K112"/>
  <c r="K42"/>
  <c r="K147"/>
  <c r="N81" i="12"/>
  <c r="N46"/>
  <c r="N151"/>
  <c r="N116"/>
  <c r="Y98" i="8"/>
  <c r="Y63"/>
  <c r="Y133"/>
  <c r="Y28"/>
  <c r="B111"/>
  <c r="B76"/>
  <c r="B146"/>
  <c r="B41"/>
  <c r="G61" i="12"/>
  <c r="G26"/>
  <c r="G131"/>
  <c r="G96"/>
  <c r="M150"/>
  <c r="M45"/>
  <c r="M80"/>
  <c r="M115"/>
  <c r="F138"/>
  <c r="F33"/>
  <c r="F68"/>
  <c r="F103"/>
  <c r="O77"/>
  <c r="O42"/>
  <c r="O147"/>
  <c r="O112"/>
  <c r="P76"/>
  <c r="P41"/>
  <c r="P146"/>
  <c r="P111"/>
  <c r="L69"/>
  <c r="L34"/>
  <c r="L139"/>
  <c r="L104"/>
  <c r="X26"/>
  <c r="X61"/>
  <c r="X131"/>
  <c r="X96"/>
  <c r="T106" i="8"/>
  <c r="T71"/>
  <c r="T141"/>
  <c r="T36"/>
  <c r="K134" i="12"/>
  <c r="K29"/>
  <c r="K64"/>
  <c r="K99"/>
  <c r="C70"/>
  <c r="C35"/>
  <c r="C140"/>
  <c r="C105"/>
  <c r="I147"/>
  <c r="I42"/>
  <c r="I112"/>
  <c r="I77"/>
  <c r="W42"/>
  <c r="W77"/>
  <c r="W112"/>
  <c r="W147"/>
  <c r="K49"/>
  <c r="K154"/>
  <c r="K84"/>
  <c r="K119"/>
  <c r="T114" i="8"/>
  <c r="T79"/>
  <c r="T149"/>
  <c r="T44"/>
  <c r="P78" i="12"/>
  <c r="P43"/>
  <c r="P148"/>
  <c r="P113"/>
  <c r="H60" i="8"/>
  <c r="H95"/>
  <c r="H130"/>
  <c r="H25"/>
  <c r="I61" i="12"/>
  <c r="I26"/>
  <c r="I131"/>
  <c r="I96"/>
  <c r="X94"/>
  <c r="X24"/>
  <c r="X129"/>
  <c r="X59"/>
  <c r="H69" i="8"/>
  <c r="H104"/>
  <c r="H34"/>
  <c r="H139"/>
  <c r="D113"/>
  <c r="D78"/>
  <c r="D148"/>
  <c r="D43"/>
  <c r="O96"/>
  <c r="O61"/>
  <c r="O131"/>
  <c r="O26"/>
  <c r="Y65" i="12"/>
  <c r="Y30"/>
  <c r="Y135"/>
  <c r="Y100"/>
  <c r="Q46"/>
  <c r="Q81"/>
  <c r="Q116"/>
  <c r="Q151"/>
  <c r="D110" i="8"/>
  <c r="D75"/>
  <c r="D145"/>
  <c r="D40"/>
  <c r="X90"/>
  <c r="X20"/>
  <c r="X125"/>
  <c r="X55"/>
  <c r="B92" i="12"/>
  <c r="B57"/>
  <c r="B22"/>
  <c r="B127"/>
  <c r="L78" i="8"/>
  <c r="L113"/>
  <c r="L43"/>
  <c r="L148"/>
  <c r="L77"/>
  <c r="L112"/>
  <c r="L147"/>
  <c r="L42"/>
  <c r="W115"/>
  <c r="W80"/>
  <c r="W150"/>
  <c r="W45"/>
  <c r="V98"/>
  <c r="V63"/>
  <c r="V28"/>
  <c r="V133"/>
  <c r="C73" i="12"/>
  <c r="C38"/>
  <c r="C143"/>
  <c r="C108"/>
  <c r="L73"/>
  <c r="L38"/>
  <c r="L143"/>
  <c r="L108"/>
  <c r="S26"/>
  <c r="S61"/>
  <c r="S96"/>
  <c r="S131"/>
  <c r="B116" i="8"/>
  <c r="B81"/>
  <c r="B151"/>
  <c r="B46"/>
  <c r="Q29" i="12"/>
  <c r="Q64"/>
  <c r="Q99"/>
  <c r="Q134"/>
  <c r="I149" i="8"/>
  <c r="I79"/>
  <c r="I114"/>
  <c r="I44"/>
  <c r="B55" i="12"/>
  <c r="B20"/>
  <c r="B125"/>
  <c r="B90"/>
  <c r="T108" i="8"/>
  <c r="T73"/>
  <c r="T143"/>
  <c r="T38"/>
  <c r="W139" i="12"/>
  <c r="W34"/>
  <c r="W69"/>
  <c r="W104"/>
  <c r="F117" i="8"/>
  <c r="F82"/>
  <c r="F152"/>
  <c r="F47"/>
  <c r="Q46"/>
  <c r="Q151"/>
  <c r="Q116"/>
  <c r="Q81"/>
  <c r="G99"/>
  <c r="G64"/>
  <c r="G134"/>
  <c r="G29"/>
  <c r="J82"/>
  <c r="J117"/>
  <c r="J47"/>
  <c r="J152"/>
  <c r="E110"/>
  <c r="E75"/>
  <c r="E145"/>
  <c r="E40"/>
  <c r="H44" i="12"/>
  <c r="H79"/>
  <c r="H114"/>
  <c r="H149"/>
  <c r="D108" i="8"/>
  <c r="D73"/>
  <c r="D143"/>
  <c r="D38"/>
  <c r="N99"/>
  <c r="N64"/>
  <c r="N134"/>
  <c r="N29"/>
  <c r="R27" i="12"/>
  <c r="R62"/>
  <c r="R97"/>
  <c r="R132"/>
  <c r="H67"/>
  <c r="H32"/>
  <c r="H137"/>
  <c r="H102"/>
  <c r="I82"/>
  <c r="I47"/>
  <c r="I152"/>
  <c r="I117"/>
  <c r="D59"/>
  <c r="D24"/>
  <c r="D129"/>
  <c r="D94"/>
  <c r="Y34"/>
  <c r="Y69"/>
  <c r="Y104"/>
  <c r="Y139"/>
  <c r="C114" i="8"/>
  <c r="C79"/>
  <c r="C149"/>
  <c r="C44"/>
  <c r="M151"/>
  <c r="M81"/>
  <c r="M116"/>
  <c r="M46"/>
  <c r="M59" i="12"/>
  <c r="M24"/>
  <c r="M129"/>
  <c r="M94"/>
  <c r="Y109"/>
  <c r="Y74"/>
  <c r="Y39"/>
  <c r="Y144"/>
  <c r="O99" i="8"/>
  <c r="O64"/>
  <c r="O134"/>
  <c r="O29"/>
  <c r="G37" i="12"/>
  <c r="G72"/>
  <c r="G107"/>
  <c r="G142"/>
  <c r="J33"/>
  <c r="J103"/>
  <c r="J68"/>
  <c r="J138"/>
  <c r="Q137"/>
  <c r="Q32"/>
  <c r="Q102"/>
  <c r="Q67"/>
  <c r="B110"/>
  <c r="B40"/>
  <c r="B75"/>
  <c r="B145"/>
  <c r="J105"/>
  <c r="J140"/>
  <c r="J70"/>
  <c r="J35"/>
  <c r="C34" i="8"/>
  <c r="C139"/>
  <c r="C104"/>
  <c r="C69"/>
  <c r="M110"/>
  <c r="M75"/>
  <c r="M145"/>
  <c r="M40"/>
  <c r="X55" i="12"/>
  <c r="X20"/>
  <c r="X125"/>
  <c r="X90"/>
  <c r="I134"/>
  <c r="I29"/>
  <c r="I64"/>
  <c r="I99"/>
  <c r="B33"/>
  <c r="B68"/>
  <c r="B103"/>
  <c r="B138"/>
  <c r="T79"/>
  <c r="T44"/>
  <c r="T149"/>
  <c r="T114"/>
  <c r="F73"/>
  <c r="F38"/>
  <c r="F143"/>
  <c r="F108"/>
  <c r="D81" i="8"/>
  <c r="D116"/>
  <c r="D46"/>
  <c r="D151"/>
  <c r="W34"/>
  <c r="W69"/>
  <c r="W104"/>
  <c r="W139"/>
  <c r="K105"/>
  <c r="K140"/>
  <c r="K70"/>
  <c r="K35"/>
  <c r="C67" i="12"/>
  <c r="C32"/>
  <c r="C137"/>
  <c r="C102"/>
  <c r="V101" i="8"/>
  <c r="V66"/>
  <c r="V136"/>
  <c r="V31"/>
  <c r="M111"/>
  <c r="M76"/>
  <c r="M146"/>
  <c r="M41"/>
  <c r="E117"/>
  <c r="E47"/>
  <c r="E152"/>
  <c r="E82"/>
  <c r="U150" i="12"/>
  <c r="U80"/>
  <c r="U45"/>
  <c r="U115"/>
  <c r="H98" i="8"/>
  <c r="H63"/>
  <c r="H133"/>
  <c r="H28"/>
  <c r="P61" i="12"/>
  <c r="P26"/>
  <c r="P131"/>
  <c r="P96"/>
  <c r="W56" i="8"/>
  <c r="W21"/>
  <c r="W126"/>
  <c r="W91"/>
  <c r="W76" i="12"/>
  <c r="W41"/>
  <c r="W146"/>
  <c r="W111"/>
  <c r="N80" i="8"/>
  <c r="N115"/>
  <c r="N45"/>
  <c r="N150"/>
  <c r="O32" i="12"/>
  <c r="O67"/>
  <c r="O102"/>
  <c r="O137"/>
  <c r="L107"/>
  <c r="L37"/>
  <c r="L142"/>
  <c r="L72"/>
  <c r="Y134" i="8"/>
  <c r="Y64"/>
  <c r="Y99"/>
  <c r="Y29"/>
  <c r="Y73" i="12"/>
  <c r="Y38"/>
  <c r="Y108"/>
  <c r="Y143"/>
  <c r="T70"/>
  <c r="T35"/>
  <c r="T140"/>
  <c r="T105"/>
  <c r="F105"/>
  <c r="F35"/>
  <c r="F140"/>
  <c r="F70"/>
  <c r="L57"/>
  <c r="L22"/>
  <c r="L127"/>
  <c r="L92"/>
  <c r="W93"/>
  <c r="W23"/>
  <c r="W128"/>
  <c r="W58"/>
  <c r="T102"/>
  <c r="T32"/>
  <c r="T137"/>
  <c r="T67"/>
  <c r="U116" i="8"/>
  <c r="U81"/>
  <c r="U151"/>
  <c r="U46"/>
  <c r="B117"/>
  <c r="B82"/>
  <c r="B152"/>
  <c r="B47"/>
  <c r="M78" i="12"/>
  <c r="M43"/>
  <c r="M148"/>
  <c r="M113"/>
  <c r="O68" i="8"/>
  <c r="O103"/>
  <c r="O33"/>
  <c r="O138"/>
  <c r="C20"/>
  <c r="C90"/>
  <c r="C55"/>
  <c r="C125"/>
  <c r="S24" i="12"/>
  <c r="S59"/>
  <c r="S94"/>
  <c r="S129"/>
  <c r="Q59"/>
  <c r="Q24"/>
  <c r="Q129"/>
  <c r="Q94"/>
  <c r="U148"/>
  <c r="U43"/>
  <c r="U113"/>
  <c r="U78"/>
  <c r="Y60"/>
  <c r="Y25"/>
  <c r="Y130"/>
  <c r="Y95"/>
  <c r="K108" i="8"/>
  <c r="K73"/>
  <c r="K143"/>
  <c r="K38"/>
  <c r="K20" i="12"/>
  <c r="K55"/>
  <c r="K90"/>
  <c r="K125"/>
  <c r="G45"/>
  <c r="G115"/>
  <c r="G80"/>
  <c r="G150"/>
  <c r="N20" i="8"/>
  <c r="N90"/>
  <c r="N55"/>
  <c r="N125"/>
  <c r="V135" i="12"/>
  <c r="V30"/>
  <c r="V65"/>
  <c r="V100"/>
  <c r="G77"/>
  <c r="G42"/>
  <c r="G147"/>
  <c r="G112"/>
  <c r="E69"/>
  <c r="E34"/>
  <c r="E139"/>
  <c r="E104"/>
  <c r="U97" i="8"/>
  <c r="U62"/>
  <c r="U132"/>
  <c r="U27"/>
  <c r="U108"/>
  <c r="U73"/>
  <c r="U143"/>
  <c r="U38"/>
  <c r="O139" i="12"/>
  <c r="O34"/>
  <c r="O69"/>
  <c r="O104"/>
  <c r="C65"/>
  <c r="C30"/>
  <c r="C135"/>
  <c r="C100"/>
  <c r="B81"/>
  <c r="B46"/>
  <c r="B151"/>
  <c r="B116"/>
  <c r="W117"/>
  <c r="W47"/>
  <c r="W152"/>
  <c r="W82"/>
  <c r="E96" i="8"/>
  <c r="E61"/>
  <c r="E131"/>
  <c r="E26"/>
  <c r="X60" i="12"/>
  <c r="X25"/>
  <c r="X130"/>
  <c r="X95"/>
  <c r="P62" i="8"/>
  <c r="P27"/>
  <c r="P132"/>
  <c r="P97"/>
  <c r="M39" i="12"/>
  <c r="M74"/>
  <c r="M109"/>
  <c r="M144"/>
  <c r="T70" i="8"/>
  <c r="T105"/>
  <c r="T35"/>
  <c r="T140"/>
  <c r="F39" i="12"/>
  <c r="F74"/>
  <c r="F109"/>
  <c r="F144"/>
  <c r="N58"/>
  <c r="N23"/>
  <c r="N128"/>
  <c r="N93"/>
  <c r="Q68"/>
  <c r="Q33"/>
  <c r="Q103"/>
  <c r="Q138"/>
  <c r="B148"/>
  <c r="B113"/>
  <c r="B43"/>
  <c r="B78"/>
  <c r="J48"/>
  <c r="J83"/>
  <c r="J118"/>
  <c r="J153"/>
  <c r="T111" i="8"/>
  <c r="T76"/>
  <c r="T146"/>
  <c r="T41"/>
  <c r="L101" i="12"/>
  <c r="L31"/>
  <c r="L136"/>
  <c r="L66"/>
  <c r="T58"/>
  <c r="T23"/>
  <c r="T128"/>
  <c r="T93"/>
  <c r="X56"/>
  <c r="X21"/>
  <c r="X126"/>
  <c r="X91"/>
  <c r="L55"/>
  <c r="L20"/>
  <c r="L125"/>
  <c r="L90"/>
  <c r="I139" i="8"/>
  <c r="I69"/>
  <c r="I104"/>
  <c r="I34"/>
  <c r="S30" i="12"/>
  <c r="S65"/>
  <c r="S100"/>
  <c r="S135"/>
  <c r="P31"/>
  <c r="P101"/>
  <c r="P66"/>
  <c r="P136"/>
  <c r="K74" i="8"/>
  <c r="K109"/>
  <c r="K39"/>
  <c r="K144"/>
  <c r="U75"/>
  <c r="U110"/>
  <c r="U40"/>
  <c r="U145"/>
  <c r="Q31"/>
  <c r="Q66"/>
  <c r="Q101"/>
  <c r="Q136"/>
  <c r="U92" i="12"/>
  <c r="U22"/>
  <c r="U127"/>
  <c r="U57"/>
  <c r="M84" i="8"/>
  <c r="M49"/>
  <c r="M154"/>
  <c r="M119"/>
  <c r="I132" i="12"/>
  <c r="I27"/>
  <c r="I97"/>
  <c r="I62"/>
  <c r="S62"/>
  <c r="S27"/>
  <c r="S132"/>
  <c r="S97"/>
  <c r="O37"/>
  <c r="O72"/>
  <c r="O107"/>
  <c r="O142"/>
  <c r="K114"/>
  <c r="K44"/>
  <c r="K149"/>
  <c r="K79"/>
  <c r="L77"/>
  <c r="L42"/>
  <c r="L147"/>
  <c r="L112"/>
  <c r="F75"/>
  <c r="F40"/>
  <c r="F145"/>
  <c r="F110"/>
  <c r="P28"/>
  <c r="P98"/>
  <c r="P63"/>
  <c r="P133"/>
  <c r="J109" i="8"/>
  <c r="J74"/>
  <c r="J144"/>
  <c r="J39"/>
  <c r="S72"/>
  <c r="S107"/>
  <c r="S37"/>
  <c r="S142"/>
  <c r="Q61" i="12"/>
  <c r="Q26"/>
  <c r="Q131"/>
  <c r="Q96"/>
  <c r="N31"/>
  <c r="N66"/>
  <c r="N101"/>
  <c r="N136"/>
  <c r="T63"/>
  <c r="T133"/>
  <c r="T98"/>
  <c r="T28"/>
  <c r="M34" i="8"/>
  <c r="M69"/>
  <c r="M104"/>
  <c r="M139"/>
  <c r="R94"/>
  <c r="R59"/>
  <c r="R129"/>
  <c r="R24"/>
  <c r="F78" i="12"/>
  <c r="F43"/>
  <c r="F148"/>
  <c r="F113"/>
  <c r="L100"/>
  <c r="L30"/>
  <c r="L135"/>
  <c r="L65"/>
  <c r="I46"/>
  <c r="I81"/>
  <c r="I116"/>
  <c r="I151"/>
  <c r="X117" i="8"/>
  <c r="X82"/>
  <c r="X152"/>
  <c r="X47"/>
  <c r="H107"/>
  <c r="H72"/>
  <c r="H142"/>
  <c r="H37"/>
  <c r="L39" i="12"/>
  <c r="L74"/>
  <c r="L109"/>
  <c r="L144"/>
  <c r="Y95" i="8"/>
  <c r="Y60"/>
  <c r="Y130"/>
  <c r="Y25"/>
  <c r="P80"/>
  <c r="P115"/>
  <c r="P45"/>
  <c r="P150"/>
  <c r="X147" i="12"/>
  <c r="X42"/>
  <c r="X77"/>
  <c r="X112"/>
  <c r="X144" i="8"/>
  <c r="X74"/>
  <c r="X109"/>
  <c r="X39"/>
  <c r="C101" i="12"/>
  <c r="C31"/>
  <c r="C136"/>
  <c r="C66"/>
  <c r="J111" i="8"/>
  <c r="J76"/>
  <c r="J146"/>
  <c r="J41"/>
  <c r="G92" i="12"/>
  <c r="G22"/>
  <c r="G127"/>
  <c r="G57"/>
  <c r="X149"/>
  <c r="X44"/>
  <c r="X79"/>
  <c r="X114"/>
  <c r="B67"/>
  <c r="B32"/>
  <c r="B137"/>
  <c r="B102"/>
  <c r="I79"/>
  <c r="I44"/>
  <c r="I149"/>
  <c r="I114"/>
  <c r="I106" i="8"/>
  <c r="I36"/>
  <c r="I141"/>
  <c r="I71"/>
  <c r="E67" i="12"/>
  <c r="E32"/>
  <c r="E137"/>
  <c r="E102"/>
  <c r="F30"/>
  <c r="F65"/>
  <c r="F100"/>
  <c r="F135"/>
  <c r="O59"/>
  <c r="O94"/>
  <c r="O129"/>
  <c r="O24"/>
  <c r="R64"/>
  <c r="R29"/>
  <c r="R134"/>
  <c r="R99"/>
  <c r="Q76"/>
  <c r="Q41"/>
  <c r="Q146"/>
  <c r="Q111"/>
  <c r="K93" i="8"/>
  <c r="K58"/>
  <c r="K128"/>
  <c r="K23"/>
  <c r="W93"/>
  <c r="W58"/>
  <c r="W128"/>
  <c r="W23"/>
  <c r="R20" i="12"/>
  <c r="R55"/>
  <c r="R90"/>
  <c r="R125"/>
  <c r="U93" i="8"/>
  <c r="U23"/>
  <c r="U128"/>
  <c r="U58"/>
  <c r="C78"/>
  <c r="C113"/>
  <c r="C43"/>
  <c r="C148"/>
  <c r="G94"/>
  <c r="G59"/>
  <c r="G129"/>
  <c r="G24"/>
  <c r="I116"/>
  <c r="I81"/>
  <c r="I151"/>
  <c r="I46"/>
  <c r="G108" i="12"/>
  <c r="G38"/>
  <c r="G143"/>
  <c r="G73"/>
  <c r="O22"/>
  <c r="O57"/>
  <c r="O92"/>
  <c r="O127"/>
  <c r="F64" i="8"/>
  <c r="F99"/>
  <c r="F29"/>
  <c r="F134"/>
  <c r="S70" i="12"/>
  <c r="S35"/>
  <c r="S140"/>
  <c r="S105"/>
  <c r="Q31"/>
  <c r="Q66"/>
  <c r="Q101"/>
  <c r="Q136"/>
  <c r="M91" i="8"/>
  <c r="M21"/>
  <c r="M56"/>
  <c r="M126"/>
  <c r="P20" i="12"/>
  <c r="P55"/>
  <c r="P125"/>
  <c r="P90"/>
  <c r="E78" i="8"/>
  <c r="E113"/>
  <c r="E43"/>
  <c r="E148"/>
  <c r="G34"/>
  <c r="G69"/>
  <c r="G104"/>
  <c r="G139"/>
  <c r="D101"/>
  <c r="D31"/>
  <c r="D136"/>
  <c r="D66"/>
  <c r="H114"/>
  <c r="H79"/>
  <c r="H149"/>
  <c r="H44"/>
  <c r="T117"/>
  <c r="T47"/>
  <c r="T152"/>
  <c r="T82"/>
  <c r="G60"/>
  <c r="G95"/>
  <c r="G25"/>
  <c r="G130"/>
  <c r="M95"/>
  <c r="M60"/>
  <c r="M130"/>
  <c r="M25"/>
  <c r="C109" i="12"/>
  <c r="C39"/>
  <c r="C144"/>
  <c r="C74"/>
  <c r="S151"/>
  <c r="S46"/>
  <c r="S116"/>
  <c r="S81"/>
  <c r="U61" i="8"/>
  <c r="U96"/>
  <c r="U26"/>
  <c r="U131"/>
  <c r="K59"/>
  <c r="K94"/>
  <c r="K24"/>
  <c r="K129"/>
  <c r="J108"/>
  <c r="J73"/>
  <c r="J143"/>
  <c r="J38"/>
  <c r="N76" i="12"/>
  <c r="N41"/>
  <c r="N146"/>
  <c r="N111"/>
  <c r="D98" i="8"/>
  <c r="D63"/>
  <c r="D133"/>
  <c r="D28"/>
  <c r="J133"/>
  <c r="J63"/>
  <c r="J98"/>
  <c r="J28"/>
  <c r="X33" i="12"/>
  <c r="X103"/>
  <c r="X68"/>
  <c r="X138"/>
  <c r="Y33"/>
  <c r="Y68"/>
  <c r="Y103"/>
  <c r="Y138"/>
  <c r="M55"/>
  <c r="M20"/>
  <c r="M125"/>
  <c r="M90"/>
  <c r="V71"/>
  <c r="V36"/>
  <c r="V141"/>
  <c r="V106"/>
  <c r="X27"/>
  <c r="X62"/>
  <c r="X97"/>
  <c r="X132"/>
  <c r="L101" i="8"/>
  <c r="L66"/>
  <c r="L136"/>
  <c r="L31"/>
  <c r="M72"/>
  <c r="M107"/>
  <c r="M37"/>
  <c r="M142"/>
  <c r="K114"/>
  <c r="K79"/>
  <c r="K149"/>
  <c r="K44"/>
  <c r="G116"/>
  <c r="G81"/>
  <c r="G151"/>
  <c r="G46"/>
  <c r="S119"/>
  <c r="S84"/>
  <c r="S49"/>
  <c r="S154"/>
  <c r="W132" i="12"/>
  <c r="W27"/>
  <c r="W62"/>
  <c r="W97"/>
  <c r="I80"/>
  <c r="I45"/>
  <c r="I115"/>
  <c r="I150"/>
  <c r="N38"/>
  <c r="N73"/>
  <c r="N108"/>
  <c r="N143"/>
  <c r="H109" i="8"/>
  <c r="H74"/>
  <c r="H144"/>
  <c r="H39"/>
  <c r="C112" i="12"/>
  <c r="C77"/>
  <c r="C147"/>
  <c r="C42"/>
  <c r="Q112" i="8"/>
  <c r="Q77"/>
  <c r="Q147"/>
  <c r="Q42"/>
  <c r="L84"/>
  <c r="L49"/>
  <c r="L154"/>
  <c r="L119"/>
  <c r="U57"/>
  <c r="U22"/>
  <c r="U127"/>
  <c r="U92"/>
  <c r="C107"/>
  <c r="C72"/>
  <c r="C142"/>
  <c r="C37"/>
  <c r="W98"/>
  <c r="W63"/>
  <c r="W133"/>
  <c r="W28"/>
  <c r="S22"/>
  <c r="S57"/>
  <c r="S92"/>
  <c r="S127"/>
  <c r="G39" i="12"/>
  <c r="G109"/>
  <c r="G74"/>
  <c r="G144"/>
  <c r="Q74" i="8"/>
  <c r="Q144"/>
  <c r="Q39"/>
  <c r="Q109"/>
  <c r="P57" i="12"/>
  <c r="P22"/>
  <c r="P127"/>
  <c r="P92"/>
  <c r="F58"/>
  <c r="F23"/>
  <c r="F128"/>
  <c r="F93"/>
  <c r="M106" i="8"/>
  <c r="M71"/>
  <c r="M141"/>
  <c r="M36"/>
  <c r="Q79" i="12"/>
  <c r="Q44"/>
  <c r="Q149"/>
  <c r="Q114"/>
  <c r="B95" i="8"/>
  <c r="B60"/>
  <c r="B130"/>
  <c r="B25"/>
  <c r="Q77" i="12"/>
  <c r="Q42"/>
  <c r="Q147"/>
  <c r="Q112"/>
  <c r="E133" i="8"/>
  <c r="E63"/>
  <c r="E98"/>
  <c r="E28"/>
  <c r="G60" i="12"/>
  <c r="G95"/>
  <c r="G130"/>
  <c r="G25"/>
  <c r="X63" i="8"/>
  <c r="X133"/>
  <c r="X98"/>
  <c r="X28"/>
  <c r="W73"/>
  <c r="W108"/>
  <c r="W38"/>
  <c r="W143"/>
  <c r="F79" i="12"/>
  <c r="F44"/>
  <c r="F149"/>
  <c r="F114"/>
  <c r="P116" i="8"/>
  <c r="P81"/>
  <c r="P151"/>
  <c r="P46"/>
  <c r="Q37" i="12"/>
  <c r="Q72"/>
  <c r="Q107"/>
  <c r="Q142"/>
  <c r="V137" i="8"/>
  <c r="V32"/>
  <c r="V67"/>
  <c r="V102"/>
  <c r="V43" i="12"/>
  <c r="V78"/>
  <c r="V113"/>
  <c r="V148"/>
  <c r="L48"/>
  <c r="L118"/>
  <c r="L83"/>
  <c r="L153"/>
  <c r="K141"/>
  <c r="K36"/>
  <c r="K71"/>
  <c r="K106"/>
  <c r="Y26"/>
  <c r="Y61"/>
  <c r="Y96"/>
  <c r="Y131"/>
  <c r="T37"/>
  <c r="T72"/>
  <c r="T107"/>
  <c r="T142"/>
  <c r="V115" i="8"/>
  <c r="V80"/>
  <c r="V150"/>
  <c r="V45"/>
  <c r="S114" i="12"/>
  <c r="S44"/>
  <c r="S149"/>
  <c r="S79"/>
  <c r="E80"/>
  <c r="E45"/>
  <c r="E150"/>
  <c r="E115"/>
  <c r="V79"/>
  <c r="V44"/>
  <c r="V149"/>
  <c r="V114"/>
  <c r="B64"/>
  <c r="B29"/>
  <c r="B134"/>
  <c r="B99"/>
  <c r="F82"/>
  <c r="F47"/>
  <c r="F152"/>
  <c r="F117"/>
  <c r="H81"/>
  <c r="H46"/>
  <c r="H151"/>
  <c r="H116"/>
  <c r="F150" i="8"/>
  <c r="F80"/>
  <c r="F115"/>
  <c r="F45"/>
  <c r="M114"/>
  <c r="M79"/>
  <c r="M149"/>
  <c r="M44"/>
  <c r="E77" i="12"/>
  <c r="E42"/>
  <c r="E147"/>
  <c r="E112"/>
  <c r="J29"/>
  <c r="J64"/>
  <c r="J99"/>
  <c r="J134"/>
  <c r="S137"/>
  <c r="S32"/>
  <c r="S67"/>
  <c r="S102"/>
  <c r="J56"/>
  <c r="J21"/>
  <c r="J126"/>
  <c r="J91"/>
  <c r="V73"/>
  <c r="V38"/>
  <c r="V143"/>
  <c r="V108"/>
  <c r="H25"/>
  <c r="H60"/>
  <c r="H130"/>
  <c r="H95"/>
  <c r="I39"/>
  <c r="I74"/>
  <c r="I144"/>
  <c r="I109"/>
  <c r="K39"/>
  <c r="K74"/>
  <c r="K144"/>
  <c r="K109"/>
  <c r="K57" i="8"/>
  <c r="K22"/>
  <c r="K127"/>
  <c r="K92"/>
  <c r="H116"/>
  <c r="H81"/>
  <c r="H151"/>
  <c r="H46"/>
  <c r="D64" i="12"/>
  <c r="D29"/>
  <c r="D134"/>
  <c r="D99"/>
  <c r="N113" i="8"/>
  <c r="N78"/>
  <c r="N148"/>
  <c r="N43"/>
  <c r="G115"/>
  <c r="G80"/>
  <c r="G150"/>
  <c r="G45"/>
  <c r="I127"/>
  <c r="I57"/>
  <c r="I92"/>
  <c r="I22"/>
  <c r="Q80" i="12"/>
  <c r="Q45"/>
  <c r="Q150"/>
  <c r="Q115"/>
  <c r="J76"/>
  <c r="J41"/>
  <c r="J146"/>
  <c r="J111"/>
  <c r="C92" i="8"/>
  <c r="C57"/>
  <c r="C127"/>
  <c r="C22"/>
  <c r="G113"/>
  <c r="G78"/>
  <c r="G148"/>
  <c r="G43"/>
  <c r="L71" i="12"/>
  <c r="L106"/>
  <c r="L141"/>
  <c r="L36"/>
  <c r="I59"/>
  <c r="I24"/>
  <c r="I129"/>
  <c r="I94"/>
  <c r="S78"/>
  <c r="S43"/>
  <c r="S148"/>
  <c r="S113"/>
  <c r="E97" i="8"/>
  <c r="E62"/>
  <c r="E132"/>
  <c r="E27"/>
  <c r="B136"/>
  <c r="B66"/>
  <c r="B101"/>
  <c r="B31"/>
  <c r="M38" i="12"/>
  <c r="M73"/>
  <c r="M108"/>
  <c r="M143"/>
  <c r="D102" i="8"/>
  <c r="D67"/>
  <c r="D137"/>
  <c r="D32"/>
  <c r="P115" i="12"/>
  <c r="P80"/>
  <c r="P150"/>
  <c r="P45"/>
  <c r="G29"/>
  <c r="G64"/>
  <c r="G99"/>
  <c r="G134"/>
  <c r="N80"/>
  <c r="N45"/>
  <c r="N150"/>
  <c r="N115"/>
  <c r="Y65" i="8"/>
  <c r="Y100"/>
  <c r="Y30"/>
  <c r="Y135"/>
  <c r="T107"/>
  <c r="T72"/>
  <c r="T142"/>
  <c r="T37"/>
  <c r="R48" i="12"/>
  <c r="R118"/>
  <c r="R83"/>
  <c r="R153"/>
  <c r="T71"/>
  <c r="T36"/>
  <c r="T141"/>
  <c r="T106"/>
  <c r="R37" i="8"/>
  <c r="R107"/>
  <c r="R142"/>
  <c r="R72"/>
  <c r="R135" i="12"/>
  <c r="R100"/>
  <c r="R30"/>
  <c r="R65"/>
  <c r="K32"/>
  <c r="K67"/>
  <c r="K102"/>
  <c r="K137"/>
  <c r="F60"/>
  <c r="F130"/>
  <c r="F95"/>
  <c r="F25"/>
  <c r="T96" i="8"/>
  <c r="T61"/>
  <c r="T131"/>
  <c r="T26"/>
  <c r="E40" i="12"/>
  <c r="E75"/>
  <c r="E110"/>
  <c r="E145"/>
  <c r="Q58"/>
  <c r="Q23"/>
  <c r="Q128"/>
  <c r="Q93"/>
  <c r="D91" i="8"/>
  <c r="D56"/>
  <c r="D126"/>
  <c r="D21"/>
  <c r="B23" i="12"/>
  <c r="B58"/>
  <c r="B93"/>
  <c r="B128"/>
  <c r="C108" i="8"/>
  <c r="C73"/>
  <c r="C143"/>
  <c r="C38"/>
  <c r="Q75"/>
  <c r="Q110"/>
  <c r="Q40"/>
  <c r="Q145"/>
  <c r="D62"/>
  <c r="D27"/>
  <c r="D132"/>
  <c r="D97"/>
  <c r="X113"/>
  <c r="X78"/>
  <c r="X148"/>
  <c r="X43"/>
  <c r="B80"/>
  <c r="B115"/>
  <c r="B45"/>
  <c r="B150"/>
  <c r="Y71" i="12"/>
  <c r="Y106"/>
  <c r="Y141"/>
  <c r="Y36"/>
  <c r="C94" i="8"/>
  <c r="C59"/>
  <c r="C129"/>
  <c r="C24"/>
  <c r="J43" i="12"/>
  <c r="J78"/>
  <c r="J113"/>
  <c r="J148"/>
  <c r="K21"/>
  <c r="K56"/>
  <c r="K91"/>
  <c r="K126"/>
  <c r="M26"/>
  <c r="M96"/>
  <c r="M61"/>
  <c r="M131"/>
  <c r="T77" i="8"/>
  <c r="T112"/>
  <c r="T42"/>
  <c r="T147"/>
  <c r="O60" i="12"/>
  <c r="O25"/>
  <c r="O130"/>
  <c r="O95"/>
  <c r="Y76"/>
  <c r="Y41"/>
  <c r="Y146"/>
  <c r="Y111"/>
  <c r="X151"/>
  <c r="X46"/>
  <c r="X81"/>
  <c r="X116"/>
  <c r="Q43"/>
  <c r="Q78"/>
  <c r="Q113"/>
  <c r="Q148"/>
  <c r="H106"/>
  <c r="H36"/>
  <c r="H141"/>
  <c r="H71"/>
  <c r="N30"/>
  <c r="N65"/>
  <c r="N100"/>
  <c r="N135"/>
  <c r="T100"/>
  <c r="T30"/>
  <c r="T135"/>
  <c r="T65"/>
  <c r="K107" i="8"/>
  <c r="K72"/>
  <c r="K142"/>
  <c r="K37"/>
  <c r="Y64" i="12"/>
  <c r="Y29"/>
  <c r="Y134"/>
  <c r="Y99"/>
  <c r="Y76" i="8"/>
  <c r="Y111"/>
  <c r="Y41"/>
  <c r="Y146"/>
  <c r="M29"/>
  <c r="M64"/>
  <c r="M99"/>
  <c r="M134"/>
  <c r="E65" i="12"/>
  <c r="E135"/>
  <c r="E100"/>
  <c r="E30"/>
  <c r="R22"/>
  <c r="R92"/>
  <c r="R57"/>
  <c r="R127"/>
  <c r="M64"/>
  <c r="M29"/>
  <c r="M134"/>
  <c r="M99"/>
  <c r="W79"/>
  <c r="W44"/>
  <c r="W149"/>
  <c r="W114"/>
  <c r="W68" i="8"/>
  <c r="W33"/>
  <c r="W138"/>
  <c r="W103"/>
  <c r="I43" i="12"/>
  <c r="I78"/>
  <c r="I113"/>
  <c r="I148"/>
  <c r="U77"/>
  <c r="U42"/>
  <c r="U147"/>
  <c r="U112"/>
  <c r="B58" i="8"/>
  <c r="B93"/>
  <c r="B23"/>
  <c r="B128"/>
  <c r="P106"/>
  <c r="P71"/>
  <c r="P141"/>
  <c r="P36"/>
  <c r="X108"/>
  <c r="X73"/>
  <c r="X143"/>
  <c r="X38"/>
  <c r="P94"/>
  <c r="P59"/>
  <c r="P129"/>
  <c r="P24"/>
  <c r="H104" i="12"/>
  <c r="H34"/>
  <c r="H69"/>
  <c r="H139"/>
  <c r="R117" i="8"/>
  <c r="R82"/>
  <c r="R152"/>
  <c r="R47"/>
  <c r="K30" i="12"/>
  <c r="K65"/>
  <c r="K100"/>
  <c r="K135"/>
  <c r="U111" i="8"/>
  <c r="U76"/>
  <c r="U146"/>
  <c r="U41"/>
  <c r="W92"/>
  <c r="W57"/>
  <c r="W127"/>
  <c r="W22"/>
  <c r="W81"/>
  <c r="W116"/>
  <c r="W46"/>
  <c r="W151"/>
  <c r="L129" i="12"/>
  <c r="L24"/>
  <c r="L59"/>
  <c r="L94"/>
  <c r="L144" i="8"/>
  <c r="L74"/>
  <c r="L39"/>
  <c r="L109"/>
  <c r="R110"/>
  <c r="R145"/>
  <c r="R75"/>
  <c r="R40"/>
  <c r="V75" i="12"/>
  <c r="V40"/>
  <c r="V145"/>
  <c r="V110"/>
  <c r="S58"/>
  <c r="S23"/>
  <c r="S128"/>
  <c r="S93"/>
  <c r="O113" i="8"/>
  <c r="O78"/>
  <c r="O148"/>
  <c r="O43"/>
  <c r="M79" i="12"/>
  <c r="M44"/>
  <c r="M149"/>
  <c r="M114"/>
  <c r="Y20"/>
  <c r="Y55"/>
  <c r="Y90"/>
  <c r="Y125"/>
  <c r="U136" i="8"/>
  <c r="U31"/>
  <c r="U66"/>
  <c r="U101"/>
  <c r="Y23"/>
  <c r="Y128"/>
  <c r="Y93"/>
  <c r="Y58"/>
  <c r="M109"/>
  <c r="M74"/>
  <c r="M144"/>
  <c r="M39"/>
  <c r="N44" i="12"/>
  <c r="N79"/>
  <c r="N114"/>
  <c r="N149"/>
  <c r="C111" i="8"/>
  <c r="C76"/>
  <c r="C146"/>
  <c r="C41"/>
  <c r="G65" i="12"/>
  <c r="G30"/>
  <c r="G135"/>
  <c r="G100"/>
  <c r="F40" i="8"/>
  <c r="F75"/>
  <c r="F110"/>
  <c r="F145"/>
  <c r="V67" i="12"/>
  <c r="V32"/>
  <c r="V137"/>
  <c r="V102"/>
  <c r="J105" i="8"/>
  <c r="J70"/>
  <c r="J140"/>
  <c r="J35"/>
  <c r="L100"/>
  <c r="L65"/>
  <c r="L135"/>
  <c r="L30"/>
  <c r="D42" i="12"/>
  <c r="D77"/>
  <c r="D112"/>
  <c r="D147"/>
  <c r="K131"/>
  <c r="K26"/>
  <c r="K61"/>
  <c r="K96"/>
  <c r="I30"/>
  <c r="I135"/>
  <c r="I100"/>
  <c r="I65"/>
  <c r="D100" i="8"/>
  <c r="D65"/>
  <c r="D135"/>
  <c r="D30"/>
  <c r="D119" i="12"/>
  <c r="D49"/>
  <c r="D154"/>
  <c r="D84"/>
  <c r="R44" i="8"/>
  <c r="R149"/>
  <c r="R114"/>
  <c r="R79"/>
  <c r="C72" i="12"/>
  <c r="C37"/>
  <c r="C142"/>
  <c r="C107"/>
  <c r="O102" i="8"/>
  <c r="O67"/>
  <c r="O137"/>
  <c r="O32"/>
  <c r="J135"/>
  <c r="J65"/>
  <c r="J100"/>
  <c r="J30"/>
  <c r="B95" i="12"/>
  <c r="B25"/>
  <c r="B60"/>
  <c r="B130"/>
  <c r="S96" i="8"/>
  <c r="S61"/>
  <c r="S131"/>
  <c r="S26"/>
  <c r="E112"/>
  <c r="E77"/>
  <c r="E42"/>
  <c r="E147"/>
  <c r="T49" i="12"/>
  <c r="T119"/>
  <c r="T84"/>
  <c r="T154"/>
  <c r="B24"/>
  <c r="B94"/>
  <c r="B59"/>
  <c r="B129"/>
  <c r="Y37"/>
  <c r="Y142"/>
  <c r="Y107"/>
  <c r="Y72"/>
  <c r="R131"/>
  <c r="R26"/>
  <c r="R61"/>
  <c r="R96"/>
  <c r="O78"/>
  <c r="O43"/>
  <c r="O148"/>
  <c r="O113"/>
  <c r="R82"/>
  <c r="R47"/>
  <c r="R152"/>
  <c r="R117"/>
  <c r="M33"/>
  <c r="M68"/>
  <c r="M103"/>
  <c r="M138"/>
  <c r="J22"/>
  <c r="J57"/>
  <c r="J92"/>
  <c r="J127"/>
  <c r="G28"/>
  <c r="G63"/>
  <c r="G98"/>
  <c r="G133"/>
  <c r="U148" i="8"/>
  <c r="U78"/>
  <c r="U113"/>
  <c r="U43"/>
  <c r="P81" i="12"/>
  <c r="P46"/>
  <c r="P151"/>
  <c r="P116"/>
  <c r="D115" i="8"/>
  <c r="D45"/>
  <c r="D150"/>
  <c r="D80"/>
  <c r="W75" i="12"/>
  <c r="W40"/>
  <c r="W145"/>
  <c r="W110"/>
  <c r="P114" i="8"/>
  <c r="P79"/>
  <c r="P149"/>
  <c r="P44"/>
  <c r="K59" i="12"/>
  <c r="K24"/>
  <c r="K129"/>
  <c r="K94"/>
  <c r="O128" i="8"/>
  <c r="O58"/>
  <c r="O93"/>
  <c r="O23"/>
  <c r="B100" i="12"/>
  <c r="B30"/>
  <c r="B135"/>
  <c r="B65"/>
  <c r="U152" i="8"/>
  <c r="U47"/>
  <c r="U117"/>
  <c r="U82"/>
  <c r="V46" i="12"/>
  <c r="V81"/>
  <c r="V151"/>
  <c r="V116"/>
  <c r="E111"/>
  <c r="E41"/>
  <c r="E146"/>
  <c r="E76"/>
  <c r="I71"/>
  <c r="I36"/>
  <c r="I141"/>
  <c r="I106"/>
  <c r="W112" i="8"/>
  <c r="W77"/>
  <c r="W147"/>
  <c r="W42"/>
  <c r="K148" i="12"/>
  <c r="K43"/>
  <c r="K78"/>
  <c r="K113"/>
  <c r="I69"/>
  <c r="I34"/>
  <c r="I139"/>
  <c r="I104"/>
  <c r="E56"/>
  <c r="E21"/>
  <c r="E126"/>
  <c r="E91"/>
  <c r="Q139"/>
  <c r="Q34"/>
  <c r="Q69"/>
  <c r="Q104"/>
  <c r="X105" i="8"/>
  <c r="X70"/>
  <c r="X140"/>
  <c r="X35"/>
  <c r="B38" i="12"/>
  <c r="B73"/>
  <c r="B108"/>
  <c r="B143"/>
  <c r="K27"/>
  <c r="K132"/>
  <c r="K97"/>
  <c r="K62"/>
  <c r="H71" i="8"/>
  <c r="H106"/>
  <c r="H36"/>
  <c r="H141"/>
  <c r="P95"/>
  <c r="P60"/>
  <c r="P130"/>
  <c r="P25"/>
  <c r="K70" i="12"/>
  <c r="K140"/>
  <c r="K105"/>
  <c r="K35"/>
  <c r="F77" i="8"/>
  <c r="F112"/>
  <c r="F42"/>
  <c r="F147"/>
  <c r="P65" i="12"/>
  <c r="P30"/>
  <c r="P135"/>
  <c r="P100"/>
  <c r="Y109" i="8"/>
  <c r="Y74"/>
  <c r="Y144"/>
  <c r="Y39"/>
  <c r="U110" i="12"/>
  <c r="U40"/>
  <c r="U145"/>
  <c r="U75"/>
  <c r="V66"/>
  <c r="V31"/>
  <c r="V136"/>
  <c r="V101"/>
  <c r="U35"/>
  <c r="U70"/>
  <c r="U105"/>
  <c r="U140"/>
  <c r="V94" i="8"/>
  <c r="V59"/>
  <c r="V129"/>
  <c r="V24"/>
  <c r="S101"/>
  <c r="S66"/>
  <c r="S136"/>
  <c r="S31"/>
  <c r="D135" i="12"/>
  <c r="D65"/>
  <c r="D30"/>
  <c r="D100"/>
  <c r="R21"/>
  <c r="R91"/>
  <c r="R56"/>
  <c r="R126"/>
  <c r="Q23" i="8"/>
  <c r="Q128"/>
  <c r="Q93"/>
  <c r="Q58"/>
  <c r="X66" i="12"/>
  <c r="X31"/>
  <c r="X136"/>
  <c r="X101"/>
  <c r="W95" i="8"/>
  <c r="W60"/>
  <c r="W130"/>
  <c r="W25"/>
  <c r="S95" i="12"/>
  <c r="S25"/>
  <c r="S130"/>
  <c r="S60"/>
  <c r="F118"/>
  <c r="F48"/>
  <c r="F153"/>
  <c r="F83"/>
  <c r="C109" i="8"/>
  <c r="C74"/>
  <c r="C144"/>
  <c r="C39"/>
  <c r="Q36" i="12"/>
  <c r="Q71"/>
  <c r="Q106"/>
  <c r="Q141"/>
  <c r="S136"/>
  <c r="S31"/>
  <c r="S66"/>
  <c r="S101"/>
  <c r="D61" i="8"/>
  <c r="D96"/>
  <c r="D26"/>
  <c r="D131"/>
  <c r="J66" i="12"/>
  <c r="J31"/>
  <c r="J136"/>
  <c r="J101"/>
  <c r="C63"/>
  <c r="C28"/>
  <c r="C133"/>
  <c r="C98"/>
  <c r="P72"/>
  <c r="P37"/>
  <c r="P142"/>
  <c r="P107"/>
  <c r="Q56" i="8"/>
  <c r="Q91"/>
  <c r="Q21"/>
  <c r="Q126"/>
  <c r="U56" i="12"/>
  <c r="U21"/>
  <c r="U126"/>
  <c r="U91"/>
  <c r="S40"/>
  <c r="S75"/>
  <c r="S110"/>
  <c r="S145"/>
  <c r="I70"/>
  <c r="I35"/>
  <c r="I140"/>
  <c r="I105"/>
  <c r="Y63"/>
  <c r="Y28"/>
  <c r="Y133"/>
  <c r="Y98"/>
  <c r="F105" i="8"/>
  <c r="F70"/>
  <c r="F140"/>
  <c r="F35"/>
  <c r="I58" i="12"/>
  <c r="I23"/>
  <c r="I128"/>
  <c r="I93"/>
  <c r="W32"/>
  <c r="W67"/>
  <c r="W102"/>
  <c r="W137"/>
  <c r="F116" i="8"/>
  <c r="F46"/>
  <c r="F151"/>
  <c r="F81"/>
  <c r="W106"/>
  <c r="W71"/>
  <c r="W141"/>
  <c r="W36"/>
  <c r="V125"/>
  <c r="V55"/>
  <c r="V20"/>
  <c r="V90"/>
  <c r="N30"/>
  <c r="N100"/>
  <c r="N135"/>
  <c r="N65"/>
  <c r="L94"/>
  <c r="L59"/>
  <c r="L129"/>
  <c r="L24"/>
  <c r="T75" i="12"/>
  <c r="T40"/>
  <c r="T145"/>
  <c r="T110"/>
  <c r="S77" i="8"/>
  <c r="S112"/>
  <c r="S42"/>
  <c r="S147"/>
  <c r="Y97" i="12"/>
  <c r="Y132"/>
  <c r="Y62"/>
  <c r="Y27"/>
  <c r="Y114" i="8"/>
  <c r="Y79"/>
  <c r="Y149"/>
  <c r="Y44"/>
  <c r="R110" i="12"/>
  <c r="R40"/>
  <c r="R145"/>
  <c r="R75"/>
  <c r="U20"/>
  <c r="U125"/>
  <c r="U90"/>
  <c r="U55"/>
  <c r="J91" i="8"/>
  <c r="J56"/>
  <c r="J126"/>
  <c r="J21"/>
  <c r="K77" i="12"/>
  <c r="K42"/>
  <c r="K147"/>
  <c r="K112"/>
  <c r="O66"/>
  <c r="O31"/>
  <c r="O136"/>
  <c r="O101"/>
  <c r="U60"/>
  <c r="U25"/>
  <c r="U130"/>
  <c r="U95"/>
  <c r="O46"/>
  <c r="O116"/>
  <c r="O81"/>
  <c r="O151"/>
  <c r="L102" i="8"/>
  <c r="L67"/>
  <c r="L137"/>
  <c r="L32"/>
  <c r="D61" i="12"/>
  <c r="D26"/>
  <c r="D131"/>
  <c r="D96"/>
  <c r="G46"/>
  <c r="G81"/>
  <c r="G116"/>
  <c r="G151"/>
  <c r="G62"/>
  <c r="G27"/>
  <c r="G132"/>
  <c r="G97"/>
  <c r="O98"/>
  <c r="O133"/>
  <c r="O28"/>
  <c r="O63"/>
  <c r="G48"/>
  <c r="G118"/>
  <c r="G153"/>
  <c r="G83"/>
  <c r="O44"/>
  <c r="O114"/>
  <c r="O79"/>
  <c r="O149"/>
  <c r="O90" i="8"/>
  <c r="O20"/>
  <c r="O125"/>
  <c r="O55"/>
  <c r="Y110"/>
  <c r="Y75"/>
  <c r="Y145"/>
  <c r="Y40"/>
  <c r="E71" i="12"/>
  <c r="E36"/>
  <c r="E141"/>
  <c r="E106"/>
  <c r="K63"/>
  <c r="K28"/>
  <c r="K133"/>
  <c r="K98"/>
  <c r="X145"/>
  <c r="X40"/>
  <c r="X75"/>
  <c r="X110"/>
  <c r="D63"/>
  <c r="D28"/>
  <c r="D133"/>
  <c r="D98"/>
  <c r="S116" i="8"/>
  <c r="S81"/>
  <c r="S151"/>
  <c r="S46"/>
  <c r="U47" i="12"/>
  <c r="U117"/>
  <c r="U82"/>
  <c r="U152"/>
  <c r="B72"/>
  <c r="B37"/>
  <c r="B142"/>
  <c r="B107"/>
  <c r="Q82" i="8"/>
  <c r="Q117"/>
  <c r="Q47"/>
  <c r="Q152"/>
  <c r="X38" i="12"/>
  <c r="X108"/>
  <c r="X143"/>
  <c r="X73"/>
  <c r="M111"/>
  <c r="M76"/>
  <c r="M41"/>
  <c r="M146"/>
  <c r="O71"/>
  <c r="O36"/>
  <c r="O141"/>
  <c r="O106"/>
  <c r="I47" i="8"/>
  <c r="I117"/>
  <c r="I82"/>
  <c r="I152"/>
  <c r="V142" i="12"/>
  <c r="V37"/>
  <c r="V72"/>
  <c r="V107"/>
  <c r="X71" i="8"/>
  <c r="X106"/>
  <c r="X36"/>
  <c r="X141"/>
  <c r="W68" i="12"/>
  <c r="W33"/>
  <c r="W138"/>
  <c r="W103"/>
  <c r="O125"/>
  <c r="O20"/>
  <c r="O55"/>
  <c r="O90"/>
  <c r="U154"/>
  <c r="U49"/>
  <c r="U119"/>
  <c r="U84"/>
  <c r="M62" i="8"/>
  <c r="M132"/>
  <c r="M27"/>
  <c r="M97"/>
  <c r="R151"/>
  <c r="R81"/>
  <c r="R116"/>
  <c r="R46"/>
  <c r="H45" i="12"/>
  <c r="H80"/>
  <c r="H115"/>
  <c r="H150"/>
  <c r="F20"/>
  <c r="F55"/>
  <c r="F90"/>
  <c r="F125"/>
  <c r="L95" i="8"/>
  <c r="L60"/>
  <c r="L130"/>
  <c r="L25"/>
  <c r="O21" i="12"/>
  <c r="O56"/>
  <c r="O91"/>
  <c r="O126"/>
  <c r="G58"/>
  <c r="G23"/>
  <c r="G128"/>
  <c r="G93"/>
  <c r="I96" i="8"/>
  <c r="I61"/>
  <c r="I131"/>
  <c r="I26"/>
  <c r="R95"/>
  <c r="R60"/>
  <c r="R130"/>
  <c r="R25"/>
  <c r="F20"/>
  <c r="F90"/>
  <c r="F55"/>
  <c r="F125"/>
  <c r="T97"/>
  <c r="T62"/>
  <c r="T132"/>
  <c r="T27"/>
  <c r="S82" i="12"/>
  <c r="S47"/>
  <c r="S117"/>
  <c r="S152"/>
  <c r="FL23" i="1"/>
  <c r="FL19"/>
  <c r="FL31"/>
  <c r="FL27"/>
  <c r="G146" i="8" l="1"/>
  <c r="G76"/>
  <c r="G111"/>
  <c r="G41"/>
  <c r="Q26"/>
  <c r="Q96"/>
  <c r="Q61"/>
  <c r="Q131"/>
  <c r="T102"/>
  <c r="T137"/>
  <c r="T32"/>
  <c r="I118"/>
  <c r="I153"/>
  <c r="I83"/>
  <c r="I48"/>
  <c r="F69"/>
  <c r="F34"/>
  <c r="F104"/>
  <c r="F139"/>
  <c r="R154"/>
  <c r="R84"/>
  <c r="R119"/>
  <c r="R81" i="12"/>
  <c r="R116"/>
  <c r="R46"/>
  <c r="R151"/>
  <c r="B133" i="8"/>
  <c r="B28"/>
  <c r="B98"/>
  <c r="W154" i="12"/>
  <c r="W49"/>
  <c r="W84"/>
  <c r="W119"/>
  <c r="O75" i="8"/>
  <c r="O40"/>
  <c r="O110"/>
  <c r="X145"/>
  <c r="X40"/>
  <c r="X110"/>
  <c r="O145"/>
  <c r="R49"/>
  <c r="V84" i="12"/>
  <c r="V119"/>
  <c r="V49"/>
  <c r="Q65" i="8"/>
  <c r="Q30"/>
  <c r="Q100"/>
  <c r="B154"/>
  <c r="B84"/>
  <c r="B119"/>
  <c r="D153" i="12"/>
  <c r="D48"/>
  <c r="M83" i="8"/>
  <c r="M48"/>
  <c r="W64" i="12"/>
  <c r="W99"/>
  <c r="V95" i="8"/>
  <c r="V130"/>
  <c r="Q153"/>
  <c r="Q83"/>
  <c r="Q118"/>
  <c r="M30"/>
  <c r="M100"/>
  <c r="M65"/>
  <c r="U48" i="12"/>
  <c r="U83"/>
  <c r="J67"/>
  <c r="J102"/>
  <c r="J32"/>
  <c r="E23" i="8"/>
  <c r="E93"/>
  <c r="P84" i="12"/>
  <c r="P119"/>
  <c r="P49"/>
  <c r="M37"/>
  <c r="M72"/>
  <c r="T55"/>
  <c r="T125"/>
  <c r="K118" i="8"/>
  <c r="K83"/>
  <c r="Q106"/>
  <c r="Q141"/>
  <c r="H118"/>
  <c r="H153"/>
  <c r="H48"/>
  <c r="Y152"/>
  <c r="Y117"/>
  <c r="Y108"/>
  <c r="Y143"/>
  <c r="Y38"/>
  <c r="X41"/>
  <c r="X111"/>
  <c r="S140"/>
  <c r="S105"/>
  <c r="F93"/>
  <c r="F128"/>
  <c r="F23"/>
  <c r="E142"/>
  <c r="E72"/>
  <c r="X21"/>
  <c r="X91"/>
  <c r="V58"/>
  <c r="V23"/>
  <c r="V128"/>
  <c r="F71" i="12"/>
  <c r="F106"/>
  <c r="F36"/>
  <c r="K61" i="8"/>
  <c r="K26"/>
  <c r="E141"/>
  <c r="E71"/>
  <c r="E106"/>
  <c r="G143"/>
  <c r="G108"/>
  <c r="B106"/>
  <c r="B141"/>
  <c r="C36"/>
  <c r="C106"/>
  <c r="N59"/>
  <c r="N24"/>
  <c r="N129"/>
  <c r="C68"/>
  <c r="C33"/>
  <c r="C138"/>
  <c r="S71"/>
  <c r="S36"/>
  <c r="V151"/>
  <c r="V81"/>
  <c r="F144"/>
  <c r="F74"/>
  <c r="F109"/>
  <c r="X109" i="12"/>
  <c r="X74"/>
  <c r="X39"/>
  <c r="R104" i="8"/>
  <c r="R139"/>
  <c r="X77"/>
  <c r="X42"/>
  <c r="E30"/>
  <c r="E100"/>
  <c r="E135"/>
  <c r="Q68"/>
  <c r="Q33"/>
  <c r="Q103"/>
  <c r="B44" i="12"/>
  <c r="B79"/>
  <c r="B149"/>
  <c r="E101"/>
  <c r="E66"/>
  <c r="E31"/>
  <c r="Q91"/>
  <c r="Q126"/>
  <c r="Q56"/>
  <c r="N143" i="8"/>
  <c r="N73"/>
  <c r="N38"/>
  <c r="U140"/>
  <c r="U70"/>
  <c r="U35"/>
  <c r="F127"/>
  <c r="F57"/>
  <c r="F92"/>
  <c r="N105"/>
  <c r="N140"/>
  <c r="N35"/>
  <c r="B32"/>
  <c r="B102"/>
  <c r="B67"/>
  <c r="T80" i="12"/>
  <c r="T115"/>
  <c r="N93" i="8"/>
  <c r="N128"/>
  <c r="X141" i="12"/>
  <c r="X36"/>
  <c r="T68" i="8"/>
  <c r="T33"/>
  <c r="N139"/>
  <c r="N69"/>
  <c r="N104"/>
  <c r="L141"/>
  <c r="L71"/>
  <c r="G84"/>
  <c r="G49"/>
  <c r="G154"/>
  <c r="P91"/>
  <c r="P126"/>
  <c r="P21"/>
  <c r="D69"/>
  <c r="D34"/>
  <c r="D139"/>
  <c r="U34"/>
  <c r="U104"/>
  <c r="U69"/>
  <c r="B78"/>
  <c r="B43"/>
  <c r="B113"/>
  <c r="C126" i="12"/>
  <c r="C21"/>
  <c r="C67" i="8"/>
  <c r="C32"/>
  <c r="C102"/>
  <c r="I154"/>
  <c r="I84"/>
  <c r="B145"/>
  <c r="B75"/>
  <c r="X26"/>
  <c r="X96"/>
  <c r="F132"/>
  <c r="F27"/>
  <c r="O49"/>
  <c r="O119"/>
  <c r="O84"/>
  <c r="W109"/>
  <c r="W144"/>
  <c r="I115"/>
  <c r="I150"/>
  <c r="I45"/>
  <c r="R63"/>
  <c r="R28"/>
  <c r="N72" i="12"/>
  <c r="N107"/>
  <c r="N37"/>
  <c r="W55" i="8"/>
  <c r="W125"/>
  <c r="W90"/>
  <c r="J69"/>
  <c r="J34"/>
  <c r="J104"/>
  <c r="U138"/>
  <c r="U68"/>
  <c r="U33"/>
  <c r="E59" i="12"/>
  <c r="E94"/>
  <c r="E129"/>
  <c r="F137"/>
  <c r="F32"/>
  <c r="F102"/>
  <c r="M90" i="8"/>
  <c r="M125"/>
  <c r="M20"/>
  <c r="O99" i="12"/>
  <c r="O64"/>
  <c r="O29"/>
  <c r="B91" i="8"/>
  <c r="B126"/>
  <c r="O66"/>
  <c r="O31"/>
  <c r="P58" i="12"/>
  <c r="P93"/>
  <c r="B64" i="8"/>
  <c r="B29"/>
  <c r="B134"/>
  <c r="D82"/>
  <c r="D47"/>
  <c r="D152"/>
  <c r="X119" i="12"/>
  <c r="X154"/>
  <c r="Q97" i="8"/>
  <c r="Q132"/>
  <c r="G32"/>
  <c r="G102"/>
  <c r="W129"/>
  <c r="W59"/>
  <c r="D95" i="12"/>
  <c r="D130"/>
  <c r="D60"/>
  <c r="Y93"/>
  <c r="Y58"/>
  <c r="L58" i="8"/>
  <c r="L23"/>
  <c r="L93"/>
  <c r="P92"/>
  <c r="P127"/>
  <c r="P22"/>
  <c r="L48"/>
  <c r="L118"/>
  <c r="L153"/>
  <c r="O60"/>
  <c r="O25"/>
  <c r="O95"/>
  <c r="Q76"/>
  <c r="Q41"/>
  <c r="Q146"/>
  <c r="Y26"/>
  <c r="Y96"/>
  <c r="V141"/>
  <c r="V71"/>
  <c r="G57"/>
  <c r="G127"/>
  <c r="G92"/>
  <c r="N119" i="12"/>
  <c r="N154"/>
  <c r="N84"/>
  <c r="H119"/>
  <c r="H154"/>
  <c r="X119" i="8"/>
  <c r="X84"/>
  <c r="X49"/>
  <c r="C61"/>
  <c r="C26"/>
  <c r="C131"/>
  <c r="P20"/>
  <c r="P125"/>
  <c r="P55"/>
  <c r="G66"/>
  <c r="G31"/>
  <c r="G136"/>
  <c r="R99"/>
  <c r="R64"/>
  <c r="R134"/>
  <c r="M154" i="12"/>
  <c r="M49"/>
  <c r="M84"/>
  <c r="C40" i="8"/>
  <c r="C110"/>
  <c r="C75"/>
  <c r="R25" i="12"/>
  <c r="R60"/>
  <c r="R130"/>
  <c r="E29" i="8"/>
  <c r="E99"/>
  <c r="E64"/>
  <c r="Q149"/>
  <c r="Q79"/>
  <c r="K75" i="12"/>
  <c r="K145"/>
  <c r="K110"/>
  <c r="P103" i="8"/>
  <c r="P138"/>
  <c r="E107" i="12"/>
  <c r="E72"/>
  <c r="E37"/>
  <c r="H136"/>
  <c r="H31"/>
  <c r="X81" i="8"/>
  <c r="X46"/>
  <c r="R36" i="12"/>
  <c r="R106"/>
  <c r="R141"/>
  <c r="L82" i="8"/>
  <c r="L47"/>
  <c r="L148" i="12"/>
  <c r="L43"/>
  <c r="N95" i="8"/>
  <c r="N60"/>
  <c r="U61" i="12"/>
  <c r="U96"/>
  <c r="N24"/>
  <c r="N59"/>
  <c r="N129"/>
  <c r="C93" i="8"/>
  <c r="C128"/>
  <c r="C58"/>
  <c r="P74"/>
  <c r="P39"/>
  <c r="P144"/>
  <c r="R153"/>
  <c r="R83"/>
  <c r="R118"/>
  <c r="Y83" i="12"/>
  <c r="Y118"/>
  <c r="Y48"/>
  <c r="D92" i="8"/>
  <c r="D127"/>
  <c r="W46" i="12"/>
  <c r="W116"/>
  <c r="W151"/>
  <c r="V77" i="8"/>
  <c r="V42"/>
  <c r="V147"/>
  <c r="S21"/>
  <c r="S91"/>
  <c r="S56"/>
  <c r="N131" i="12"/>
  <c r="N26"/>
  <c r="I64" i="8"/>
  <c r="I29"/>
  <c r="T77" i="12"/>
  <c r="T147"/>
  <c r="R78" i="8"/>
  <c r="R43"/>
  <c r="N42" i="12"/>
  <c r="N112"/>
  <c r="C148"/>
  <c r="C43"/>
  <c r="L79" i="8"/>
  <c r="L44"/>
  <c r="O82"/>
  <c r="O47"/>
  <c r="F41" i="12"/>
  <c r="F111"/>
  <c r="Q73"/>
  <c r="Q143"/>
  <c r="J68" i="8"/>
  <c r="J33"/>
  <c r="B41" i="12"/>
  <c r="B76"/>
  <c r="P24"/>
  <c r="P94"/>
  <c r="M40"/>
  <c r="M75"/>
  <c r="O112" i="8"/>
  <c r="O147"/>
  <c r="J27" i="12"/>
  <c r="J97"/>
  <c r="U37"/>
  <c r="U107"/>
  <c r="G35"/>
  <c r="G105"/>
  <c r="P73" i="8"/>
  <c r="P38"/>
  <c r="G31" i="12"/>
  <c r="G101"/>
  <c r="P96" i="8"/>
  <c r="P131"/>
  <c r="S100"/>
  <c r="S135"/>
  <c r="E78" i="12"/>
  <c r="E113"/>
  <c r="F126"/>
  <c r="F21"/>
  <c r="L115" i="8"/>
  <c r="L150"/>
  <c r="M63"/>
  <c r="M28"/>
  <c r="V69"/>
  <c r="V34"/>
  <c r="F100"/>
  <c r="F135"/>
  <c r="E73"/>
  <c r="E38"/>
  <c r="Y45" i="12"/>
  <c r="Y115"/>
  <c r="I22"/>
  <c r="I92"/>
  <c r="D39"/>
  <c r="D74"/>
  <c r="F46"/>
  <c r="F81"/>
  <c r="E20"/>
  <c r="E90"/>
  <c r="H39"/>
  <c r="H109"/>
  <c r="N22"/>
  <c r="N92"/>
  <c r="S82" i="8"/>
  <c r="S47"/>
  <c r="B129"/>
  <c r="B59"/>
  <c r="H37" i="12"/>
  <c r="H107"/>
  <c r="R67" i="8"/>
  <c r="R32"/>
  <c r="Q67"/>
  <c r="Q32"/>
  <c r="C26" i="12"/>
  <c r="C61"/>
  <c r="T22"/>
  <c r="T92"/>
  <c r="M66" i="8"/>
  <c r="M31"/>
  <c r="K119"/>
  <c r="K154"/>
  <c r="S83"/>
  <c r="S153"/>
  <c r="E39" i="12"/>
  <c r="E109"/>
  <c r="R37"/>
  <c r="R107"/>
  <c r="H59" i="8"/>
  <c r="H24"/>
  <c r="U74" i="12"/>
  <c r="U144"/>
  <c r="U109"/>
  <c r="Y101" i="8"/>
  <c r="Y136"/>
  <c r="Y31"/>
  <c r="X32" i="12"/>
  <c r="X67"/>
  <c r="V35"/>
  <c r="V70"/>
  <c r="N71"/>
  <c r="N141"/>
  <c r="N106"/>
  <c r="N112" i="8"/>
  <c r="N147"/>
  <c r="N77"/>
  <c r="N27" i="12"/>
  <c r="N97"/>
  <c r="P77"/>
  <c r="P147"/>
  <c r="L27"/>
  <c r="L62"/>
  <c r="I28" i="8"/>
  <c r="I98"/>
  <c r="I63"/>
  <c r="V73"/>
  <c r="V38"/>
  <c r="S138"/>
  <c r="S68"/>
  <c r="H28" i="12"/>
  <c r="H98"/>
  <c r="I30" i="8"/>
  <c r="I65"/>
  <c r="R41" i="12"/>
  <c r="R111"/>
  <c r="D107"/>
  <c r="D142"/>
  <c r="C80"/>
  <c r="C150"/>
  <c r="N68" i="8"/>
  <c r="N33"/>
  <c r="N103"/>
  <c r="S143"/>
  <c r="S73"/>
  <c r="C42"/>
  <c r="C112"/>
  <c r="C77"/>
  <c r="C70"/>
  <c r="C140"/>
  <c r="C105"/>
  <c r="H136"/>
  <c r="H66"/>
  <c r="B109" i="12"/>
  <c r="B144"/>
  <c r="B74"/>
  <c r="F111" i="8"/>
  <c r="F146"/>
  <c r="F41"/>
  <c r="J69" i="12"/>
  <c r="J139"/>
  <c r="J104"/>
  <c r="W83" i="8"/>
  <c r="W153"/>
  <c r="W118"/>
  <c r="G72"/>
  <c r="G37"/>
  <c r="L102" i="12"/>
  <c r="L137"/>
  <c r="Q63" i="8"/>
  <c r="Q28"/>
  <c r="D35" i="12"/>
  <c r="D70"/>
  <c r="N96" i="8"/>
  <c r="N131"/>
  <c r="K78"/>
  <c r="K43"/>
  <c r="J39" i="12"/>
  <c r="J109"/>
  <c r="G43"/>
  <c r="G113"/>
  <c r="F37"/>
  <c r="F72"/>
  <c r="O23"/>
  <c r="O93"/>
  <c r="C153"/>
  <c r="C48"/>
  <c r="U32" i="8"/>
  <c r="U102"/>
  <c r="O143" i="12"/>
  <c r="O38"/>
  <c r="Q47"/>
  <c r="Q117"/>
  <c r="L46"/>
  <c r="L116"/>
  <c r="V23"/>
  <c r="V58"/>
  <c r="D34"/>
  <c r="D69"/>
  <c r="C46"/>
  <c r="C81"/>
  <c r="H43"/>
  <c r="H113"/>
  <c r="H82" i="8"/>
  <c r="H47"/>
  <c r="T59"/>
  <c r="T24"/>
  <c r="O45" i="12"/>
  <c r="O115"/>
  <c r="V153" i="8"/>
  <c r="V83"/>
  <c r="O81"/>
  <c r="O46"/>
  <c r="S113"/>
  <c r="S148"/>
  <c r="F131"/>
  <c r="F96"/>
  <c r="V44"/>
  <c r="V114"/>
  <c r="I97"/>
  <c r="I132"/>
  <c r="F97" i="12"/>
  <c r="F62"/>
  <c r="U100" i="8"/>
  <c r="U135"/>
  <c r="F102"/>
  <c r="F137"/>
  <c r="D95"/>
  <c r="D130"/>
  <c r="J110"/>
  <c r="J145"/>
  <c r="R96"/>
  <c r="R131"/>
  <c r="K80"/>
  <c r="K45"/>
  <c r="E118" i="12"/>
  <c r="E153"/>
  <c r="W36"/>
  <c r="W106"/>
  <c r="O48"/>
  <c r="O83"/>
  <c r="R31"/>
  <c r="R101"/>
  <c r="N39"/>
  <c r="N109"/>
  <c r="Q75"/>
  <c r="Q145"/>
  <c r="I75" i="8"/>
  <c r="I40"/>
  <c r="K82"/>
  <c r="K47"/>
  <c r="I28" i="12"/>
  <c r="I98"/>
  <c r="J112" i="8"/>
  <c r="J77"/>
  <c r="R23" i="12"/>
  <c r="R58"/>
  <c r="P36"/>
  <c r="P106"/>
  <c r="E56" i="8"/>
  <c r="E21"/>
  <c r="O98"/>
  <c r="O133"/>
  <c r="W38" i="12"/>
  <c r="W108"/>
  <c r="Y118" i="8"/>
  <c r="Y153"/>
  <c r="P67"/>
  <c r="P32"/>
  <c r="C99"/>
  <c r="C134"/>
  <c r="C29"/>
  <c r="W75"/>
  <c r="W40"/>
  <c r="W145"/>
  <c r="Q57"/>
  <c r="Q127"/>
  <c r="Q92"/>
  <c r="G75"/>
  <c r="G40"/>
  <c r="G145"/>
  <c r="S98"/>
  <c r="S133"/>
  <c r="J59"/>
  <c r="J24"/>
  <c r="O59"/>
  <c r="O24"/>
  <c r="V91"/>
  <c r="V126"/>
  <c r="V21"/>
  <c r="F24" i="12"/>
  <c r="F59"/>
  <c r="M100"/>
  <c r="M65"/>
  <c r="M30"/>
  <c r="X150" i="8"/>
  <c r="X80"/>
  <c r="X115"/>
  <c r="T20"/>
  <c r="T90"/>
  <c r="D97" i="12"/>
  <c r="D132"/>
  <c r="D62"/>
  <c r="B57" i="8"/>
  <c r="B22"/>
  <c r="B127"/>
  <c r="K60"/>
  <c r="K130"/>
  <c r="K111"/>
  <c r="K41"/>
  <c r="T26" i="12"/>
  <c r="T61"/>
  <c r="T131"/>
  <c r="D141"/>
  <c r="D36"/>
  <c r="X118" i="8"/>
  <c r="X153"/>
  <c r="X48"/>
  <c r="G144"/>
  <c r="G74"/>
  <c r="V84"/>
  <c r="V49"/>
  <c r="V119"/>
  <c r="T128"/>
  <c r="T93"/>
  <c r="M128" i="12"/>
  <c r="M23"/>
  <c r="M93"/>
  <c r="M148" i="8"/>
  <c r="M78"/>
  <c r="M113"/>
  <c r="M26"/>
  <c r="M96"/>
  <c r="M61"/>
  <c r="O140" i="12"/>
  <c r="O35"/>
  <c r="D94" i="8"/>
  <c r="D129"/>
  <c r="U102" i="12"/>
  <c r="U137"/>
  <c r="T91" i="8"/>
  <c r="T21"/>
  <c r="I67" i="12"/>
  <c r="I102"/>
  <c r="I32"/>
  <c r="O154"/>
  <c r="O119"/>
  <c r="O49"/>
  <c r="K64" i="8"/>
  <c r="K134"/>
  <c r="K99"/>
  <c r="B49" i="12"/>
  <c r="B84"/>
  <c r="B154"/>
  <c r="J58" i="8"/>
  <c r="J23"/>
  <c r="J93"/>
  <c r="L63"/>
  <c r="L28"/>
  <c r="L133"/>
  <c r="Y37"/>
  <c r="Y107"/>
  <c r="Y72"/>
  <c r="V118" i="12"/>
  <c r="V153"/>
  <c r="V48"/>
  <c r="S134" i="8"/>
  <c r="S64"/>
  <c r="S99"/>
  <c r="B34" i="12"/>
  <c r="B69"/>
  <c r="B104"/>
  <c r="F28"/>
  <c r="F63"/>
  <c r="F98"/>
  <c r="I128" i="8"/>
  <c r="I58"/>
  <c r="I23"/>
  <c r="P134"/>
  <c r="P99"/>
  <c r="P29"/>
  <c r="F29" i="12"/>
  <c r="F64"/>
  <c r="F99"/>
  <c r="L139" i="8"/>
  <c r="L69"/>
  <c r="L34"/>
  <c r="R36"/>
  <c r="R106"/>
  <c r="R71"/>
  <c r="N116"/>
  <c r="N151"/>
  <c r="N46"/>
  <c r="L105"/>
  <c r="L140"/>
  <c r="L35"/>
  <c r="V92"/>
  <c r="V127"/>
  <c r="S60"/>
  <c r="S25"/>
  <c r="I110" i="12"/>
  <c r="Y94"/>
  <c r="V103"/>
  <c r="Q80" i="8"/>
  <c r="P117" i="12"/>
  <c r="E127"/>
  <c r="H32" i="8"/>
  <c r="T64"/>
  <c r="Q119" i="12"/>
  <c r="I130" i="8"/>
  <c r="V91" i="12"/>
  <c r="U59" i="8"/>
  <c r="R102" i="12"/>
  <c r="U130" i="8"/>
  <c r="K46"/>
  <c r="F96" i="12"/>
  <c r="D150"/>
  <c r="J108"/>
  <c r="C154" i="8"/>
  <c r="K132"/>
  <c r="H132" i="12"/>
  <c r="P43" i="8"/>
  <c r="O138" i="12"/>
  <c r="B42" i="8"/>
  <c r="J55" i="12"/>
  <c r="W119" i="8"/>
  <c r="M143"/>
  <c r="H117" i="12"/>
  <c r="H111"/>
  <c r="M47" i="8"/>
  <c r="V117" i="12"/>
  <c r="G33" i="8"/>
  <c r="Y102" i="12"/>
  <c r="W100"/>
  <c r="B118"/>
  <c r="T46" i="8"/>
  <c r="K21"/>
  <c r="V29" i="12"/>
  <c r="C25" i="8"/>
  <c r="X100" i="12"/>
  <c r="H93" i="8"/>
  <c r="V104" i="12"/>
  <c r="J30"/>
  <c r="D128"/>
  <c r="S143"/>
  <c r="G26" i="8"/>
  <c r="C103" i="12"/>
  <c r="D82"/>
  <c r="L96"/>
  <c r="O139" i="8"/>
  <c r="I142" i="12"/>
  <c r="P152" i="8"/>
  <c r="X79"/>
  <c r="L75" i="12"/>
  <c r="N70"/>
  <c r="U39" i="8"/>
  <c r="D66" i="12"/>
  <c r="D76" i="8"/>
  <c r="U64"/>
  <c r="H126" i="12"/>
  <c r="D108"/>
  <c r="V133"/>
  <c r="R42" i="8"/>
  <c r="V112" i="12"/>
  <c r="G49"/>
  <c r="W67" i="8"/>
  <c r="J61"/>
  <c r="O142"/>
  <c r="Q105"/>
  <c r="V57" i="12"/>
  <c r="L27" i="8"/>
  <c r="H94"/>
  <c r="R72" i="12"/>
  <c r="E74"/>
  <c r="S48" i="8"/>
  <c r="K84"/>
  <c r="M101"/>
  <c r="T57" i="12"/>
  <c r="E48"/>
  <c r="K115" i="8"/>
  <c r="C96" i="12"/>
  <c r="Q102" i="8"/>
  <c r="R61"/>
  <c r="J75"/>
  <c r="R102"/>
  <c r="D25"/>
  <c r="H72" i="12"/>
  <c r="B24" i="8"/>
  <c r="F67"/>
  <c r="S117"/>
  <c r="U65"/>
  <c r="N57" i="12"/>
  <c r="H74"/>
  <c r="E55"/>
  <c r="F116"/>
  <c r="F132"/>
  <c r="D109"/>
  <c r="I57"/>
  <c r="Y80"/>
  <c r="E108" i="8"/>
  <c r="I62"/>
  <c r="F30"/>
  <c r="V104"/>
  <c r="V149"/>
  <c r="M98"/>
  <c r="F61"/>
  <c r="L80"/>
  <c r="S78"/>
  <c r="O116"/>
  <c r="F56" i="12"/>
  <c r="E148"/>
  <c r="V48" i="8"/>
  <c r="S65"/>
  <c r="P61"/>
  <c r="O80" i="12"/>
  <c r="T94" i="8"/>
  <c r="H117"/>
  <c r="H148" i="12"/>
  <c r="G66"/>
  <c r="P108" i="8"/>
  <c r="G70" i="12"/>
  <c r="C116"/>
  <c r="U72"/>
  <c r="J62"/>
  <c r="O77" i="8"/>
  <c r="D104" i="12"/>
  <c r="V93"/>
  <c r="L81"/>
  <c r="Q82"/>
  <c r="O73"/>
  <c r="U137" i="8"/>
  <c r="M110" i="12"/>
  <c r="P59"/>
  <c r="B111"/>
  <c r="C83"/>
  <c r="O58"/>
  <c r="F107"/>
  <c r="J103" i="8"/>
  <c r="Q38" i="12"/>
  <c r="G78"/>
  <c r="F76"/>
  <c r="J74"/>
  <c r="K113" i="8"/>
  <c r="O152"/>
  <c r="L114"/>
  <c r="N61"/>
  <c r="C78" i="12"/>
  <c r="N77"/>
  <c r="R113" i="8"/>
  <c r="D105" i="12"/>
  <c r="Q98" i="8"/>
  <c r="T42" i="12"/>
  <c r="I99" i="8"/>
  <c r="L32" i="12"/>
  <c r="N61"/>
  <c r="G107" i="8"/>
  <c r="D57"/>
  <c r="H31"/>
  <c r="S38"/>
  <c r="C45" i="12"/>
  <c r="D37"/>
  <c r="R76"/>
  <c r="I100" i="8"/>
  <c r="H63" i="12"/>
  <c r="S33" i="8"/>
  <c r="V108"/>
  <c r="U131" i="12"/>
  <c r="N25" i="8"/>
  <c r="L78" i="12"/>
  <c r="L97"/>
  <c r="P42"/>
  <c r="N62"/>
  <c r="V105"/>
  <c r="L117" i="8"/>
  <c r="X102" i="12"/>
  <c r="X116" i="8"/>
  <c r="X112"/>
  <c r="H66" i="12"/>
  <c r="P68" i="8"/>
  <c r="T126"/>
  <c r="R69"/>
  <c r="Q44"/>
  <c r="V46"/>
  <c r="S106"/>
  <c r="U32" i="12"/>
  <c r="D59" i="8"/>
  <c r="C141"/>
  <c r="O70" i="12"/>
  <c r="H49"/>
  <c r="V36" i="8"/>
  <c r="Y131"/>
  <c r="B71"/>
  <c r="T58"/>
  <c r="G73"/>
  <c r="Y128" i="12"/>
  <c r="K96" i="8"/>
  <c r="W24"/>
  <c r="G137"/>
  <c r="Q62"/>
  <c r="G39"/>
  <c r="X49" i="12"/>
  <c r="X126" i="8"/>
  <c r="E37"/>
  <c r="P128" i="12"/>
  <c r="O101" i="8"/>
  <c r="S70"/>
  <c r="D106" i="12"/>
  <c r="X146" i="8"/>
  <c r="B56"/>
  <c r="K146"/>
  <c r="K25"/>
  <c r="Y82"/>
  <c r="T55"/>
  <c r="R133"/>
  <c r="Q36"/>
  <c r="K48"/>
  <c r="W39"/>
  <c r="F62"/>
  <c r="X61"/>
  <c r="B110"/>
  <c r="T90" i="12"/>
  <c r="M142"/>
  <c r="I119" i="8"/>
  <c r="C56" i="12"/>
  <c r="F129"/>
  <c r="E58" i="8"/>
  <c r="U153" i="12"/>
  <c r="L106" i="8"/>
  <c r="V25"/>
  <c r="T138"/>
  <c r="X106" i="12"/>
  <c r="N23" i="8"/>
  <c r="T45" i="12"/>
  <c r="O129" i="8"/>
  <c r="W134" i="12"/>
  <c r="J129" i="8"/>
  <c r="M153"/>
  <c r="S95"/>
  <c r="D118" i="12"/>
  <c r="V22" i="8"/>
  <c r="S28"/>
  <c r="Q135"/>
  <c r="F134" i="12"/>
  <c r="B139"/>
  <c r="V83"/>
  <c r="K29" i="8"/>
  <c r="B114" i="12"/>
  <c r="W48" i="8"/>
  <c r="V112"/>
  <c r="W81" i="12"/>
  <c r="C35" i="8"/>
  <c r="Y153" i="12"/>
  <c r="N138" i="8"/>
  <c r="C23"/>
  <c r="I133"/>
  <c r="N36" i="12"/>
  <c r="Y66" i="8"/>
  <c r="I137" i="12"/>
  <c r="K40"/>
  <c r="E134" i="8"/>
  <c r="F39"/>
  <c r="M119" i="12"/>
  <c r="R29" i="8"/>
  <c r="P90"/>
  <c r="C96"/>
  <c r="N49" i="12"/>
  <c r="G22" i="8"/>
  <c r="M58" i="12"/>
  <c r="O130" i="8"/>
  <c r="P57"/>
  <c r="E36"/>
  <c r="F141" i="12"/>
  <c r="V154" i="8"/>
  <c r="D117"/>
  <c r="F58"/>
  <c r="O134" i="12"/>
  <c r="M55" i="8"/>
  <c r="E24" i="12"/>
  <c r="U103" i="8"/>
  <c r="J139"/>
  <c r="N142" i="12"/>
  <c r="O154" i="8"/>
  <c r="M135" i="12"/>
  <c r="C137" i="8"/>
  <c r="U139"/>
  <c r="P56"/>
  <c r="G119"/>
  <c r="N34"/>
  <c r="V56"/>
  <c r="N70"/>
  <c r="U105"/>
  <c r="L70"/>
  <c r="R141"/>
  <c r="V154" i="12"/>
  <c r="Q22" i="8"/>
  <c r="C64"/>
  <c r="I93"/>
  <c r="Y142"/>
  <c r="E136" i="12"/>
  <c r="E65" i="8"/>
  <c r="X82" i="12"/>
  <c r="S45" i="8"/>
  <c r="P91" i="12"/>
  <c r="S106"/>
  <c r="V33" i="8"/>
  <c r="I84" i="12"/>
  <c r="I119"/>
  <c r="F37" i="8"/>
  <c r="F72"/>
  <c r="B63"/>
  <c r="V138"/>
  <c r="FM27" i="1"/>
  <c r="EO27" s="1"/>
  <c r="FM31"/>
  <c r="DR31" s="1"/>
  <c r="FM23"/>
  <c r="DR23" s="1"/>
  <c r="FM19"/>
  <c r="BX19" s="1"/>
  <c r="BX74" s="1"/>
  <c r="CU19" l="1"/>
  <c r="CU74" s="1"/>
  <c r="CU27"/>
  <c r="BX31"/>
  <c r="DR27"/>
  <c r="EO23"/>
  <c r="DR19"/>
  <c r="DR74" s="1"/>
  <c r="EO19"/>
  <c r="EO74" s="1"/>
  <c r="CU23"/>
  <c r="BX23"/>
  <c r="CU31"/>
  <c r="EO31"/>
  <c r="BX27"/>
</calcChain>
</file>

<file path=xl/comments1.xml><?xml version="1.0" encoding="utf-8"?>
<comments xmlns="http://schemas.openxmlformats.org/spreadsheetml/2006/main">
  <authors>
    <author>lav</author>
  </authors>
  <commentList>
    <comment ref="EN35" authorId="0">
      <text>
        <r>
          <rPr>
            <b/>
            <sz val="8"/>
            <color indexed="81"/>
            <rFont val="Tahoma"/>
            <family val="2"/>
            <charset val="204"/>
          </rPr>
          <t>lav:</t>
        </r>
        <r>
          <rPr>
            <sz val="8"/>
            <color indexed="81"/>
            <rFont val="Tahoma"/>
            <family val="2"/>
            <charset val="204"/>
          </rPr>
          <t xml:space="preserve">
Заполняет ОРЭМ
</t>
        </r>
      </text>
    </comment>
    <comment ref="EN42" authorId="0">
      <text>
        <r>
          <rPr>
            <b/>
            <sz val="8"/>
            <color indexed="81"/>
            <rFont val="Tahoma"/>
            <family val="2"/>
            <charset val="204"/>
          </rPr>
          <t>lav:</t>
        </r>
        <r>
          <rPr>
            <sz val="8"/>
            <color indexed="81"/>
            <rFont val="Tahoma"/>
            <family val="2"/>
            <charset val="204"/>
          </rPr>
          <t xml:space="preserve">
Заполняет сбыт
</t>
        </r>
      </text>
    </comment>
  </commentList>
</comments>
</file>

<file path=xl/sharedStrings.xml><?xml version="1.0" encoding="utf-8"?>
<sst xmlns="http://schemas.openxmlformats.org/spreadsheetml/2006/main" count="4781" uniqueCount="2336">
  <si>
    <t>BH</t>
  </si>
  <si>
    <t>CH I</t>
  </si>
  <si>
    <t>CH II</t>
  </si>
  <si>
    <t>HH</t>
  </si>
  <si>
    <t>Уровень напряжения</t>
  </si>
  <si>
    <t>-</t>
  </si>
  <si>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</si>
  <si>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</si>
  <si>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</si>
  <si>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</si>
  <si>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</si>
  <si>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Форма публикации данных о предельных уровнях нерегулируемых цен на электрическую энергию (мощность)</t>
  </si>
  <si>
    <t xml:space="preserve">поставляемую покупателям (потребителям) </t>
  </si>
  <si>
    <t>в</t>
  </si>
  <si>
    <t xml:space="preserve"> г.</t>
  </si>
  <si>
    <t>(месяц и год)</t>
  </si>
  <si>
    <t>Пик</t>
  </si>
  <si>
    <t>Полупик</t>
  </si>
  <si>
    <t>Ночь</t>
  </si>
  <si>
    <t>Зоны суток</t>
  </si>
  <si>
    <t>Дата</t>
  </si>
  <si>
    <t xml:space="preserve"> рублей/МВт в месяц без НДС</t>
  </si>
  <si>
    <t>Предельные уровни нерегулируемых цен на электрическую энергию (мощность) (далее - нерегулируемые цены),</t>
  </si>
  <si>
    <t>(наименование гарантирующего поставщика)</t>
  </si>
  <si>
    <t>СВНЦЭМ*</t>
  </si>
  <si>
    <t>ВН</t>
  </si>
  <si>
    <t>СН1</t>
  </si>
  <si>
    <t>СН2</t>
  </si>
  <si>
    <t>НН</t>
  </si>
  <si>
    <t>услуги по передаче эл.энергии</t>
  </si>
  <si>
    <t>сбытовая надбавка</t>
  </si>
  <si>
    <t>ОАО "АТС"</t>
  </si>
  <si>
    <t>ОАО "Сиситем.пер. ЕЭС"</t>
  </si>
  <si>
    <t>ЗАО "ЦФР"</t>
  </si>
  <si>
    <r>
      <rPr>
        <b/>
        <sz val="13"/>
        <rFont val="Times New Roman"/>
        <family val="1"/>
        <charset val="204"/>
      </rPr>
      <t>I. Первая ценовая категория</t>
    </r>
    <r>
      <rPr>
        <sz val="12"/>
        <rFont val="Times New Roman"/>
        <family val="1"/>
        <charset val="204"/>
      </rPr>
      <t xml:space="preserve">
(для объемов покупки электрической энергии (мощности), учет которых осуществляется в целом за расчетный период)</t>
    </r>
  </si>
  <si>
    <r>
      <rPr>
        <b/>
        <sz val="13"/>
        <rFont val="Times New Roman"/>
        <family val="1"/>
        <charset val="204"/>
      </rPr>
      <t>II. Вторая ценовая категория</t>
    </r>
    <r>
      <rPr>
        <sz val="12"/>
        <rFont val="Times New Roman"/>
        <family val="1"/>
        <charset val="204"/>
      </rPr>
      <t xml:space="preserve">
(для объемов покупки электрической энергии (мощности), учет которых осуществляется по зонам суток расчетного периода)</t>
    </r>
  </si>
  <si>
    <t xml:space="preserve">  (наименование гарантирующего поставщика)</t>
  </si>
  <si>
    <t xml:space="preserve">       (месяц и год)</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</si>
  <si>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</si>
  <si>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</si>
  <si>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</si>
  <si>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</si>
  <si>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</si>
  <si>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</si>
  <si>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</si>
  <si>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</si>
  <si>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</si>
  <si>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</si>
  <si>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</si>
  <si>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</si>
  <si>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</si>
  <si>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</si>
  <si>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</si>
  <si>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</si>
  <si>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</si>
  <si>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</si>
  <si>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</si>
  <si>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</si>
  <si>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</si>
  <si>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</si>
  <si>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</si>
  <si>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</si>
  <si>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r>
      <t>Ставка, применяемая к фактическому почасовому объему покупки электрической энергии, отпущенному на уровне напряжения  -</t>
    </r>
    <r>
      <rPr>
        <b/>
        <sz val="14"/>
        <rFont val="Times New Roman"/>
        <family val="1"/>
        <charset val="204"/>
      </rPr>
      <t xml:space="preserve"> ВН</t>
    </r>
    <r>
      <rPr>
        <sz val="14"/>
        <rFont val="Times New Roman"/>
        <family val="1"/>
        <charset val="204"/>
      </rPr>
      <t xml:space="preserve">
(рублей/МВт·ч без НДС)</t>
    </r>
  </si>
  <si>
    <t>итого плата по рег.
услугам</t>
  </si>
  <si>
    <r>
      <t>Ставка, применяемая к фактическому почасовому объему покупки электрической энергии, отпущенному на уровне напряжения  -</t>
    </r>
    <r>
      <rPr>
        <b/>
        <sz val="14"/>
        <rFont val="Times New Roman"/>
        <family val="1"/>
        <charset val="204"/>
      </rPr>
      <t xml:space="preserve"> СН1</t>
    </r>
    <r>
      <rPr>
        <sz val="14"/>
        <rFont val="Times New Roman"/>
        <family val="1"/>
        <charset val="204"/>
      </rPr>
      <t xml:space="preserve">
(рублей/МВт·ч без НДС)</t>
    </r>
  </si>
  <si>
    <r>
      <t>Ставка, применяемая к фактическому почасовому объему покупки электрической энергии, отпущенному на уровне напряжения  -</t>
    </r>
    <r>
      <rPr>
        <b/>
        <sz val="14"/>
        <rFont val="Times New Roman"/>
        <family val="1"/>
        <charset val="204"/>
      </rPr>
      <t xml:space="preserve"> СН2</t>
    </r>
    <r>
      <rPr>
        <sz val="14"/>
        <rFont val="Times New Roman"/>
        <family val="1"/>
        <charset val="204"/>
      </rPr>
      <t xml:space="preserve">
(рублей/МВт·ч без НДС)</t>
    </r>
  </si>
  <si>
    <r>
      <t>Ставка, применяемая к фактическому почасовому объему покупки электрической энергии, отпущенному на уровне напряжения  -</t>
    </r>
    <r>
      <rPr>
        <b/>
        <sz val="14"/>
        <rFont val="Times New Roman"/>
        <family val="1"/>
        <charset val="204"/>
      </rPr>
      <t xml:space="preserve"> НН</t>
    </r>
    <r>
      <rPr>
        <sz val="14"/>
        <rFont val="Times New Roman"/>
        <family val="1"/>
        <charset val="204"/>
      </rPr>
      <t xml:space="preserve">
(рублей/МВт·ч без НДС)</t>
    </r>
  </si>
  <si>
    <t xml:space="preserve">Ставка, применяемая к фактическому почасовому объему покупки электрической энергии, отпущенному на уровне напряжения  </t>
  </si>
  <si>
    <t>Составляющие предельных уровней нерегулируемых цен</t>
  </si>
  <si>
    <t>за расчетный период</t>
  </si>
  <si>
    <t>для ГТП</t>
  </si>
  <si>
    <t>участника оптового рынка</t>
  </si>
  <si>
    <t>Дифференцированная по зонам суток расчетного периода средневзвешенная нерегулируемая цена на электрическую энергию (мощность) на оптовом рынке по трем зонам суток:</t>
  </si>
  <si>
    <t>Ночная зона</t>
  </si>
  <si>
    <t>Полупиковая зона</t>
  </si>
  <si>
    <t>Пиковая зона</t>
  </si>
  <si>
    <t>Дифференцированная по зонам суток расчетного периода средневзвешенная нерегулируемая цена на электрическую энергию (мощность) на оптовом рынке по двум зонам суток:</t>
  </si>
  <si>
    <t>Дневная зона</t>
  </si>
  <si>
    <t>дата</t>
  </si>
  <si>
    <t>час</t>
  </si>
  <si>
    <t>0</t>
  </si>
  <si>
    <t>23:00-00:00</t>
  </si>
  <si>
    <t>Величина ставки (рублей/МВт·ч без НДС)</t>
  </si>
  <si>
    <t>Предельные уровни нерегулируемых цен на электрическую энергию (мощность) (далее - нерегулируемые цены).</t>
  </si>
  <si>
    <t>Ставка. применяемая к фактическому почасовому объему покупки электрической энергии. отпущенному на уровне напряжения  - ВН
(рублей/МВт·ч без НДС)</t>
  </si>
  <si>
    <t xml:space="preserve">Ставка. применяемая к фактическому почасовому объему покупки электрической энергии. отпущенному на уровне напряжения  </t>
  </si>
  <si>
    <t>Ставка. применяемая к фактическому почасовому объему покупки электрической энергии. отпущенному на уровне напряжения  - СН1
(рублей/МВт·ч без НДС)</t>
  </si>
  <si>
    <t>Ставка. применяемая к фактическому почасовому объему покупки электрической энергии. отпущенному на уровне напряжения  - СН2
(рублей/МВт·ч без НДС)</t>
  </si>
  <si>
    <t>Ставка. применяемая к фактическому почасовому объему покупки электрической энергии. отпущенному на уровне напряжения  - НН
(рублей/МВт·ч без НДС)</t>
  </si>
  <si>
    <t>Ставка. применяемая к величине превышения фактического почасового объема покупки электрической энергии над соответствующим плановым почасовым рбъемом 
(рублей/МВт·ч без НДС)</t>
  </si>
  <si>
    <t>Ставка. применяемая к величине превышения планового почасового объема покупки электрической энергии над соответствующим фактическим почасовым объемом 
(рублей/МВт·ч без НДС)</t>
  </si>
  <si>
    <t>руб/МВт*ч</t>
  </si>
  <si>
    <t>Ставка, применяемая к фактическому почасовому объему покупки электрической энергии. отпущенному на уровне напряжения  - СН2
(рублей/МВт·ч без НДС)</t>
  </si>
  <si>
    <t>Ставка, применяемая к фактическому почасовому объему покупки электрической энергии. отпущенному на уровне напряжения  - НН
(рублей/МВт·ч без НДС)</t>
  </si>
  <si>
    <t>Ставка, применяемая к фактическому почасовому объему покупки электрической энергии. отпущенному на уровне напряжения  - СН1
(рублей/МВт·ч без НДС)</t>
  </si>
  <si>
    <t>Ставка, применяемая к фактическому почасовому объему покупки электрической энергии. отпущенному на уровне напряжения  - ВН
(рублей/МВт·ч без НДС)</t>
  </si>
  <si>
    <t>Наименование ГП:</t>
  </si>
  <si>
    <t>Субъект РФ:</t>
  </si>
  <si>
    <t>Алтайский край</t>
  </si>
  <si>
    <t>Период:</t>
  </si>
  <si>
    <t>Расчет средневзвешенной нерегулируемой цены электрической энергии (мощности), используемой для расчета предельного уровня нерегулируемых цен первой ценовой категории</t>
  </si>
  <si>
    <t>Наименование параметра</t>
  </si>
  <si>
    <t>Единица измерения</t>
  </si>
  <si>
    <t>Исходные данные:</t>
  </si>
  <si>
    <t>Средневзвешенная нерегулируемая цена на электрическую энергию на оптовом рынке</t>
  </si>
  <si>
    <t>Средневзвешенная нерегулируемая цена на мощность на оптовом рынке</t>
  </si>
  <si>
    <t>руб/МВт</t>
  </si>
  <si>
    <t>Фактический объем покупки электрической энергии, купленный на оптовом рынке</t>
  </si>
  <si>
    <t>МВт*ч</t>
  </si>
  <si>
    <t>Фактический объем покупки электрической энергии, купленный на розничном рынке</t>
  </si>
  <si>
    <t>Объем потребления электроэнергии потребителями 
2 ЦК</t>
  </si>
  <si>
    <t>в т.ч.</t>
  </si>
  <si>
    <t>Объем потребления электроэнергии потребителями 
3 ЦК</t>
  </si>
  <si>
    <t>Объем потребления электроэнергии потребителями 
4 ЦК</t>
  </si>
  <si>
    <t>Объем потребления электроэнергии потребителями 
5 ЦК</t>
  </si>
  <si>
    <t>Объем потребления электроэнергии потребителями 
6 ЦК</t>
  </si>
  <si>
    <t>ИТОГО объем потребления электроэнергии потребителями 2-6 ЦК</t>
  </si>
  <si>
    <t>Объем потребления электроэнергии населением (по Балансу)</t>
  </si>
  <si>
    <t>Объем фактического пикового потребления мощности, купленный на оптовом рынке</t>
  </si>
  <si>
    <t>МВт</t>
  </si>
  <si>
    <t>Объем фактического пикового потребления мощности на розничном рынке</t>
  </si>
  <si>
    <t>Объем потребления мощности потребителями 2 ЦК</t>
  </si>
  <si>
    <t>Коэффициент оплаты мощности для соответствующих зон суток</t>
  </si>
  <si>
    <t>Объем потребления мощности потребителями 3 ЦК</t>
  </si>
  <si>
    <t>Объем потребления мощности потребителями 4 ЦК</t>
  </si>
  <si>
    <t>Объем потребления мощности потребителями 5 ЦК</t>
  </si>
  <si>
    <t>Объем потребления мощности потребителями 6 ЦК</t>
  </si>
  <si>
    <t>ИТОГО объем потребления мощности потребителями 
2-6 ЦК</t>
  </si>
  <si>
    <t>Объем потребления мощности населением (по Балансу)</t>
  </si>
  <si>
    <t>Расчет средневзвешенной нерегулируемой цены электрической энергии (мощности), используемой для расчета предельного уровня нерегулируемых цен первой ценовой категории осуществляется ОАО "Алтайэнергосбыт" в соответствии с п. 111 (2) Основных положений функционирования розничных рынков электрической энергии, утвержденных Постановлением Правительства от 31.08.2006 № 530</t>
  </si>
  <si>
    <t>Результаты расчета:</t>
  </si>
  <si>
    <t>Коэффициент оплаты мощности потребителями, производящими расчеты по первой ценовой категории</t>
  </si>
  <si>
    <t>Средневзвешенная нерегулируемая цена электрической энергии (мощности), используемая для расчета предельного уровня нерегулируемых цен первой ценовой категории</t>
  </si>
  <si>
    <t>Участник:</t>
  </si>
  <si>
    <t>Регион РФ:</t>
  </si>
  <si>
    <t>Отчетный период:</t>
  </si>
  <si>
    <t>Код ГТП</t>
  </si>
  <si>
    <t xml:space="preserve">Ежемесячный отчет по объему фактического пикового потребления мощности, купленному на оптовом рынке </t>
  </si>
  <si>
    <t>Месяц</t>
  </si>
  <si>
    <t>Объем фактического пикового потребления мощности, купленный на оптовом рынке, МВт</t>
  </si>
  <si>
    <t xml:space="preserve">Ежемесячный отчет по фактическому объему покупки электрической энергии, купленной на оптовом рынке </t>
  </si>
  <si>
    <t>Фактический объем покупки электрической энергии, купленный на оптовом рынке, МВт*ч</t>
  </si>
  <si>
    <t xml:space="preserve">ОАО "Барнаульская  горэлектросеть" </t>
  </si>
  <si>
    <t>ОАО "Барнаульская горэлектросеть"</t>
  </si>
  <si>
    <t>PBARELS1</t>
  </si>
  <si>
    <t>ОАО "БГЭС" (г.Барнаул)</t>
  </si>
  <si>
    <t>Дифференцированные по зонам суток расчетного периода средневзвешенные нерегулируемые цены на электрическую энергию (мощность) на оптовом рынке и средневзвешенные нерегулируемые цены на электрическую энергию на оптовом рынке, определяемые для соответствующих зон суток, руб/МВтч</t>
  </si>
  <si>
    <t>Средневзвешенная нерегулируемая цена на электрическую энергию на оптовом рынке, определяемая для соответствующей зоны суток:</t>
  </si>
  <si>
    <t>Средневзвешенная нерегулируемая цена на мощность на оптовом рынке, руб/МВт</t>
  </si>
  <si>
    <t>Средневзвешенная нерегулируемая цена на электрическую энергию на оптовом рынке, определяемая по результатам конкурентного отбора ценовых заявок на сутки вперед и конкурентного отбора заявок для балансирования системы, руб/МВтч</t>
  </si>
  <si>
    <t>Объем электрической энергии,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</si>
  <si>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</si>
  <si>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 руб/МВтч</t>
  </si>
  <si>
    <t>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 руб/МВтч</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</si>
  <si>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ценовых заявок на сутки вперед, руб/МВтч</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</si>
  <si>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заявок для балансирования системы для объема превышения фактического потребления над плановым, руб/МВтч</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</si>
  <si>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заявок для балансирования системы для объема превышения планового потребления над фактическим, руб/МВтч</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</si>
  <si>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ценовых заявок на сутки вперед и конкурентного отбора заявок для балансирования системы, руб/МВтч</t>
  </si>
  <si>
    <t>* Результатом расчета составляющей предельных уровней нерегулируемых цен является отрицательная величина, но в настоящем отчете вместо отрицательной величины согласно Договору о присоединении к торговой системе оптового рынка выводится 0;</t>
  </si>
  <si>
    <t>**Результатом расчета составляющей предельных уровней нерегулируемых цен является неопределенность, но в настоящем отчете вместо неопределенности согласно Договору о присоединении к торговой системе оптового рынка выводится 0;</t>
  </si>
  <si>
    <t>Коэффициент оплаты мощности для соответствующих зон суток за расчетный месяц</t>
  </si>
  <si>
    <t>Наименование участника</t>
  </si>
  <si>
    <t>Коэффициент оплаты мощности для соответствующих зон суток
(три зоны суток)</t>
  </si>
  <si>
    <t>Коэффициент оплаты мощности для соответствующих зон суток (две зоны суток)</t>
  </si>
  <si>
    <t>ночная зона суток</t>
  </si>
  <si>
    <t>полупиковая зона суток</t>
  </si>
  <si>
    <t>пиковая зона суток</t>
  </si>
  <si>
    <t>дневная зона суток</t>
  </si>
  <si>
    <r>
      <t>_____</t>
    </r>
    <r>
      <rPr>
        <sz val="12"/>
        <rFont val="Times New Roman"/>
        <family val="1"/>
        <charset val="204"/>
      </rPr>
      <t>1.</t>
    </r>
    <r>
      <rPr>
        <sz val="12"/>
        <color indexed="9"/>
        <rFont val="Times New Roman"/>
        <family val="1"/>
        <charset val="204"/>
      </rPr>
      <t>_</t>
    </r>
    <r>
      <rPr>
        <sz val="12"/>
        <rFont val="Times New Roman"/>
        <family val="1"/>
        <charset val="204"/>
      </rPr>
      <t>Предельный уровень нерегулируемых цен</t>
    </r>
  </si>
  <si>
    <t>2. Средневзвешенная нерегулируемая цена на электрическую энергию (мощность), используемая для расчета предельного уровня нерегулируемых цен для первой ценовой категории, рублей/МВт∙ч без НДС __________ 
- ОАО "Оборонэнергосбыт" по договору купли-продажи</t>
  </si>
  <si>
    <t>3. Составляющие расчета средневзвешенной нерегулируемой цены на электрическую энергию (мощность), используемой для расчета предельного уровня нерегулируемых цен для первой ценовой категории:</t>
  </si>
  <si>
    <t xml:space="preserve">а) средневзвешенная нерегулируемая цена на электрическую энергию на оптовом рынке, рублей/МВт∙ч  </t>
  </si>
  <si>
    <t xml:space="preserve">б) средневзвешенная нерегулируемая цена на мощность на оптовом рынке, рублей/МВт </t>
  </si>
  <si>
    <t xml:space="preserve">в) коэффициент оплаты мощности потребителями (покупателями), осуществляющими расчеты по первой ценовой категории, 1/час  </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</si>
  <si>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</si>
  <si>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 (мощности)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</si>
  <si>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</si>
  <si>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</si>
  <si>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</si>
  <si>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</si>
  <si>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</si>
  <si>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</si>
  <si>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</si>
  <si>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</si>
  <si>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</si>
  <si>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 xml:space="preserve">для трех зон суток, МВт∙ч  </t>
  </si>
  <si>
    <t xml:space="preserve">по ночной зоне суток, МВт∙ч              </t>
  </si>
  <si>
    <t>по полупиковой зоне суток, МВт∙ч</t>
  </si>
  <si>
    <t>по пиковой зоне суток, МВт∙ч</t>
  </si>
  <si>
    <t xml:space="preserve">для двух зон суток, МВт∙ч  </t>
  </si>
  <si>
    <t xml:space="preserve">по ночной зоне суток, МВт∙ч               </t>
  </si>
  <si>
    <t xml:space="preserve">по пиковой зоне суток, МВт∙ч             </t>
  </si>
  <si>
    <t xml:space="preserve">и) фактический объем потребления электрической энергии гарантирующим поставщиком 
на оптовом рынке, МВт∙ч
</t>
  </si>
  <si>
    <t>к) объем покупки электрической энергии гарантирующим поставщиком у производителей электрической энергии (мощности) на розничных рынках,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</si>
  <si>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</si>
  <si>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</si>
  <si>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</si>
  <si>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</si>
  <si>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</si>
  <si>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 xml:space="preserve">м) объем потребления электрической энергии населением и приравненными к нему категориями
потребителей, МВт∙ч
</t>
  </si>
  <si>
    <t>н) величина изменения средневзвешенной нерегулируемой цены на электрическую энергию (мощность), связанная с учетом данных за предыдущие расчетные периоды, рублей/МВт∙ч*</t>
  </si>
  <si>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</si>
  <si>
    <t xml:space="preserve">л) сумма объемов потребления электрической энергии потребителями (покупателями), осуществляющими расчеты по второй - шестой ценовым категориям, МВт∙ч  </t>
  </si>
  <si>
    <r>
      <t>_____</t>
    </r>
    <r>
      <rPr>
        <sz val="12"/>
        <rFont val="Times New Roman"/>
        <family val="1"/>
        <charset val="204"/>
      </rPr>
      <t>3.</t>
    </r>
    <r>
      <rPr>
        <sz val="12"/>
        <color indexed="9"/>
        <rFont val="Times New Roman"/>
        <family val="1"/>
        <charset val="204"/>
      </rPr>
      <t>_</t>
    </r>
    <r>
      <rPr>
        <sz val="12"/>
        <rFont val="Times New Roman"/>
        <family val="1"/>
        <charset val="204"/>
      </rPr>
      <t>Предельный уровень нерегулируемых цен для 3 зон суток, рублей/МВт*ч без НДС</t>
    </r>
  </si>
  <si>
    <r>
      <t>_____</t>
    </r>
    <r>
      <rPr>
        <sz val="12"/>
        <rFont val="Times New Roman"/>
        <family val="1"/>
        <charset val="204"/>
      </rPr>
      <t>4.</t>
    </r>
    <r>
      <rPr>
        <sz val="12"/>
        <color indexed="9"/>
        <rFont val="Times New Roman"/>
        <family val="1"/>
        <charset val="204"/>
      </rPr>
      <t>_</t>
    </r>
    <r>
      <rPr>
        <sz val="12"/>
        <rFont val="Times New Roman"/>
        <family val="1"/>
        <charset val="204"/>
      </rPr>
      <t>Предельный уровень нерегулируемых цен для 2 зон суток, рублей/МВт*ч без НДС</t>
    </r>
  </si>
  <si>
    <t xml:space="preserve">2. Ставка за мощность, приобретаемую потребителем (покупателем), предельного уровня нерегулируемых цен - </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</si>
  <si>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</si>
  <si>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 (рублей/МВт в месяц без НДС)</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</si>
  <si>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</si>
  <si>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</si>
  <si>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Инфраструктура</t>
  </si>
  <si>
    <t>Ежемесячный отчет по часам пиковой нагрузки для субъектов Российской Федерации</t>
  </si>
  <si>
    <t>Код(ы) ГТП:</t>
  </si>
  <si>
    <t>Справочно:</t>
  </si>
  <si>
    <t>рублей/МВтч</t>
  </si>
  <si>
    <t>Инфраструктурные платежи</t>
  </si>
  <si>
    <t>Услуги по передачи электороэнергии</t>
  </si>
  <si>
    <t>Предельный уровень нерегулируемых цен для диапазона мощности менее 150 кВт (рублей/МВт·ч без НДС)</t>
  </si>
  <si>
    <t>Предельный уровень нерегулируемых цен для диапазона мощности от 150 - 670 кВт  (рублей/МВт·ч без НДС)</t>
  </si>
  <si>
    <t>Предельный уровень нерегулируемых цен для диапазона мощности от 670 - 10000 кВт  (рублей/МВт·ч без НДС)</t>
  </si>
  <si>
    <t>Предельный уровень нерегулируемых цен для диапазона мощности не менее 10 МВт  (рублей/МВт·ч без НДС)</t>
  </si>
  <si>
    <r>
      <t>______</t>
    </r>
    <r>
      <rPr>
        <sz val="12"/>
        <rFont val="Times New Roman"/>
        <family val="1"/>
        <charset val="204"/>
      </rPr>
      <t>Предельный уровень нерегулируемых цен для Оборонэнергосбыт</t>
    </r>
  </si>
  <si>
    <t>Предельный уровень нерегулируемых цен для всех диапазонов мощности (рублей/МВт·ч без НДС)</t>
  </si>
  <si>
    <t>Для диапазона мощности менее 150 кВт</t>
  </si>
  <si>
    <t>Для диапазона мощности 150 - 670 кВт</t>
  </si>
  <si>
    <t>Для диапазона мощности 670 - 10000 кВт</t>
  </si>
  <si>
    <t>Для диапазона мощности не менее 10 МВт</t>
  </si>
  <si>
    <t>1. Ставка за электрическую энергию предельного уровня нерегулируемых цен, рублей/МВт*ч без НДС*</t>
  </si>
  <si>
    <t>* Сбытовая надбавка расчитана для подгруппы потребителей с максимальной мощностью энергопринимающих устройств от 670кВт до 10 МВт</t>
  </si>
  <si>
    <t>1. Ставка за электрическую энергию предельного уровня нерегулируемых цен, рублей/МВТ*ч без НДС*</t>
  </si>
  <si>
    <t>1. Ставка за электрическую энергию предельного уровня нерегулируемых цен, рублей/МВт∙ч без НДС*</t>
  </si>
  <si>
    <t>819,86</t>
  </si>
  <si>
    <t>0,04</t>
  </si>
  <si>
    <t>0,08</t>
  </si>
  <si>
    <t>0,68</t>
  </si>
  <si>
    <t>43</t>
  </si>
  <si>
    <t>793,22</t>
  </si>
  <si>
    <t>800,42</t>
  </si>
  <si>
    <t>71,26</t>
  </si>
  <si>
    <t>773,87</t>
  </si>
  <si>
    <t>800,38</t>
  </si>
  <si>
    <t>775,69</t>
  </si>
  <si>
    <t>725,34</t>
  </si>
  <si>
    <t>0,45</t>
  </si>
  <si>
    <t>7,52</t>
  </si>
  <si>
    <t>786,77</t>
  </si>
  <si>
    <t>2,9</t>
  </si>
  <si>
    <t>5,21</t>
  </si>
  <si>
    <t>758,81</t>
  </si>
  <si>
    <t>761,31</t>
  </si>
  <si>
    <t>775,18</t>
  </si>
  <si>
    <t>70,45</t>
  </si>
  <si>
    <t>746,47</t>
  </si>
  <si>
    <t>1,32</t>
  </si>
  <si>
    <t>39,85</t>
  </si>
  <si>
    <t>770,77</t>
  </si>
  <si>
    <t>781,45</t>
  </si>
  <si>
    <t>24,64</t>
  </si>
  <si>
    <t>793,84</t>
  </si>
  <si>
    <t>717,19</t>
  </si>
  <si>
    <t>667,56</t>
  </si>
  <si>
    <t>6,6</t>
  </si>
  <si>
    <t>0,11</t>
  </si>
  <si>
    <t>0,03</t>
  </si>
  <si>
    <t>741,65</t>
  </si>
  <si>
    <t>716,11</t>
  </si>
  <si>
    <t>650,06</t>
  </si>
  <si>
    <t>816,08</t>
  </si>
  <si>
    <t>797,38</t>
  </si>
  <si>
    <t>779,38</t>
  </si>
  <si>
    <t>772,31</t>
  </si>
  <si>
    <t>45,83</t>
  </si>
  <si>
    <t>698,84</t>
  </si>
  <si>
    <t>0,18</t>
  </si>
  <si>
    <t>707,72</t>
  </si>
  <si>
    <t>702,08</t>
  </si>
  <si>
    <t>756,86</t>
  </si>
  <si>
    <t>63,16</t>
  </si>
  <si>
    <t>767,9</t>
  </si>
  <si>
    <t>804,16</t>
  </si>
  <si>
    <t>810,7</t>
  </si>
  <si>
    <t>748,67</t>
  </si>
  <si>
    <t>759,97</t>
  </si>
  <si>
    <t>769,94</t>
  </si>
  <si>
    <t>808,4</t>
  </si>
  <si>
    <t>799,05</t>
  </si>
  <si>
    <t>740,76</t>
  </si>
  <si>
    <t>739,18</t>
  </si>
  <si>
    <t>735,47</t>
  </si>
  <si>
    <t>699,08</t>
  </si>
  <si>
    <t>0,71</t>
  </si>
  <si>
    <t>0,01</t>
  </si>
  <si>
    <t>0,38</t>
  </si>
  <si>
    <t>0,2</t>
  </si>
  <si>
    <t>0,12</t>
  </si>
  <si>
    <t>0,43</t>
  </si>
  <si>
    <t>0,44</t>
  </si>
  <si>
    <t>0,02</t>
  </si>
  <si>
    <t>744,44</t>
  </si>
  <si>
    <t>72,53</t>
  </si>
  <si>
    <t>0,13</t>
  </si>
  <si>
    <t>0,05</t>
  </si>
  <si>
    <t>0,24</t>
  </si>
  <si>
    <t>0,14</t>
  </si>
  <si>
    <t>0,31</t>
  </si>
  <si>
    <t>0,15</t>
  </si>
  <si>
    <t>0,09</t>
  </si>
  <si>
    <t>0,46</t>
  </si>
  <si>
    <t>0,4</t>
  </si>
  <si>
    <t>0,23</t>
  </si>
  <si>
    <t>788,4</t>
  </si>
  <si>
    <t>0,54</t>
  </si>
  <si>
    <t>0,84</t>
  </si>
  <si>
    <t>0,75</t>
  </si>
  <si>
    <t>1098,91</t>
  </si>
  <si>
    <t>2,02</t>
  </si>
  <si>
    <t>0,28</t>
  </si>
  <si>
    <t>771,43</t>
  </si>
  <si>
    <t>729,9</t>
  </si>
  <si>
    <t>17,84</t>
  </si>
  <si>
    <t>758,55</t>
  </si>
  <si>
    <t>0,06</t>
  </si>
  <si>
    <t>0,07</t>
  </si>
  <si>
    <t>0,1</t>
  </si>
  <si>
    <t>806,46</t>
  </si>
  <si>
    <t>805,45</t>
  </si>
  <si>
    <t>802,78</t>
  </si>
  <si>
    <t>774,59</t>
  </si>
  <si>
    <t>712,02</t>
  </si>
  <si>
    <t>706,07</t>
  </si>
  <si>
    <t>0,19</t>
  </si>
  <si>
    <t>0,16</t>
  </si>
  <si>
    <t>0,34</t>
  </si>
  <si>
    <t>771,18</t>
  </si>
  <si>
    <t>755,5</t>
  </si>
  <si>
    <t>746,39</t>
  </si>
  <si>
    <t>748,79</t>
  </si>
  <si>
    <t>1097,46</t>
  </si>
  <si>
    <t>0,49</t>
  </si>
  <si>
    <t>0,52</t>
  </si>
  <si>
    <t>0,22</t>
  </si>
  <si>
    <t>762,29</t>
  </si>
  <si>
    <t>2,7</t>
  </si>
  <si>
    <t>0,56</t>
  </si>
  <si>
    <t>787,93</t>
  </si>
  <si>
    <t>803,47</t>
  </si>
  <si>
    <t>66,31</t>
  </si>
  <si>
    <t>792,5</t>
  </si>
  <si>
    <t>777,61</t>
  </si>
  <si>
    <t>24,94</t>
  </si>
  <si>
    <t>790,15</t>
  </si>
  <si>
    <t>9,01</t>
  </si>
  <si>
    <t>743,89</t>
  </si>
  <si>
    <t>0,3</t>
  </si>
  <si>
    <t>0,33</t>
  </si>
  <si>
    <t>0,26</t>
  </si>
  <si>
    <t>0,21</t>
  </si>
  <si>
    <t>0,39</t>
  </si>
  <si>
    <t>0,17</t>
  </si>
  <si>
    <t>2,09</t>
  </si>
  <si>
    <t>756,2</t>
  </si>
  <si>
    <t>766,88</t>
  </si>
  <si>
    <t>779,41</t>
  </si>
  <si>
    <t>0,53</t>
  </si>
  <si>
    <t>0,25</t>
  </si>
  <si>
    <t>793,12</t>
  </si>
  <si>
    <r>
      <t xml:space="preserve">поставляемую покупателям (потребителям)  </t>
    </r>
    <r>
      <rPr>
        <b/>
        <u/>
        <sz val="12"/>
        <rFont val="Times New Roman"/>
        <family val="1"/>
        <charset val="204"/>
      </rPr>
      <t>ОАО "Барнаульская горэлектросеть"</t>
    </r>
    <r>
      <rPr>
        <sz val="12"/>
        <rFont val="Times New Roman"/>
        <family val="1"/>
        <charset val="204"/>
      </rPr>
      <t xml:space="preserve">   в    мае</t>
    </r>
    <r>
      <rPr>
        <b/>
        <u/>
        <sz val="12"/>
        <rFont val="Times New Roman"/>
        <family val="1"/>
        <charset val="204"/>
      </rPr>
      <t xml:space="preserve"> 2013</t>
    </r>
    <r>
      <rPr>
        <sz val="12"/>
        <rFont val="Times New Roman"/>
        <family val="1"/>
        <charset val="204"/>
      </rPr>
      <t xml:space="preserve"> г.</t>
    </r>
  </si>
  <si>
    <t>июнь  2013</t>
  </si>
  <si>
    <r>
      <t xml:space="preserve">поставляемую покупателям (потребителям)  </t>
    </r>
    <r>
      <rPr>
        <b/>
        <u/>
        <sz val="12"/>
        <rFont val="Times New Roman"/>
        <family val="1"/>
        <charset val="204"/>
      </rPr>
      <t>ОАО "Барнаульская горэлектросеть"</t>
    </r>
    <r>
      <rPr>
        <sz val="12"/>
        <rFont val="Times New Roman"/>
        <family val="1"/>
        <charset val="204"/>
      </rPr>
      <t xml:space="preserve">    в    </t>
    </r>
    <r>
      <rPr>
        <u/>
        <sz val="12"/>
        <rFont val="Times New Roman"/>
        <family val="1"/>
        <charset val="204"/>
      </rPr>
      <t xml:space="preserve"> июне</t>
    </r>
    <r>
      <rPr>
        <b/>
        <u/>
        <sz val="12"/>
        <rFont val="Times New Roman"/>
        <family val="1"/>
        <charset val="204"/>
      </rPr>
      <t xml:space="preserve"> 2013</t>
    </r>
    <r>
      <rPr>
        <sz val="12"/>
        <rFont val="Times New Roman"/>
        <family val="1"/>
        <charset val="204"/>
      </rPr>
      <t xml:space="preserve"> г.</t>
    </r>
  </si>
  <si>
    <t>III. Третья ценовая категория
(для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 время МСК</t>
  </si>
  <si>
    <r>
      <t xml:space="preserve">поставляемую покупателям (потребителям)  </t>
    </r>
    <r>
      <rPr>
        <b/>
        <u/>
        <sz val="12"/>
        <rFont val="Times New Roman"/>
        <family val="1"/>
        <charset val="204"/>
      </rPr>
      <t xml:space="preserve">ОАО "Барнаульская горэлектросеть" </t>
    </r>
    <r>
      <rPr>
        <sz val="12"/>
        <rFont val="Times New Roman"/>
        <family val="1"/>
        <charset val="204"/>
      </rPr>
      <t xml:space="preserve">   в    </t>
    </r>
    <r>
      <rPr>
        <u/>
        <sz val="12"/>
        <rFont val="Times New Roman"/>
        <family val="1"/>
        <charset val="204"/>
      </rPr>
      <t xml:space="preserve"> июне </t>
    </r>
    <r>
      <rPr>
        <b/>
        <u/>
        <sz val="12"/>
        <rFont val="Times New Roman"/>
        <family val="1"/>
        <charset val="204"/>
      </rPr>
      <t>2013</t>
    </r>
    <r>
      <rPr>
        <sz val="12"/>
        <rFont val="Times New Roman"/>
        <family val="1"/>
        <charset val="204"/>
      </rPr>
      <t xml:space="preserve"> г.</t>
    </r>
  </si>
  <si>
    <r>
      <t xml:space="preserve">IIV. Четвертая ценовая категория
</t>
    </r>
    <r>
      <rPr>
        <sz val="12"/>
        <rFont val="Times New Roman"/>
        <family val="1"/>
        <charset val="204"/>
      </rPr>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двухставочном исчислении) время МСК</t>
    </r>
  </si>
  <si>
    <t>V. Пятая ценовая категория
(для объемов покупки электрической энергии (мощности). в отношении которых в расчетном периоде осуществляются почасовое
планирование и учет. и стоимость услуг по передаче электрической энергии определяется по цене услуг в одноставочном исчислении) время МСК</t>
  </si>
  <si>
    <r>
      <t xml:space="preserve">поставляемую покупателям (потребителям)  </t>
    </r>
    <r>
      <rPr>
        <b/>
        <u/>
        <sz val="12"/>
        <rFont val="Times New Roman"/>
        <family val="1"/>
        <charset val="204"/>
      </rPr>
      <t>ОАО "Барнаульская горэлектросеть"</t>
    </r>
    <r>
      <rPr>
        <sz val="12"/>
        <rFont val="Times New Roman"/>
        <family val="1"/>
        <charset val="204"/>
      </rPr>
      <t xml:space="preserve">    в    </t>
    </r>
    <r>
      <rPr>
        <u/>
        <sz val="12"/>
        <rFont val="Times New Roman"/>
        <family val="1"/>
        <charset val="204"/>
      </rPr>
      <t xml:space="preserve"> июне</t>
    </r>
    <r>
      <rPr>
        <b/>
        <u/>
        <sz val="12"/>
        <rFont val="Times New Roman"/>
        <family val="1"/>
        <charset val="204"/>
      </rPr>
      <t xml:space="preserve">  2013</t>
    </r>
    <r>
      <rPr>
        <sz val="12"/>
        <rFont val="Times New Roman"/>
        <family val="1"/>
        <charset val="204"/>
      </rPr>
      <t xml:space="preserve"> г.</t>
    </r>
  </si>
  <si>
    <r>
      <t xml:space="preserve">VI. Шестая ценовая категория
</t>
    </r>
    <r>
      <rPr>
        <sz val="12"/>
        <rFont val="Times New Roman"/>
        <family val="1"/>
        <charset val="204"/>
      </rPr>
      <t>(для объемов покупки электрической энергии (мощности), в отношении которых в расчетном периоде осуществляются почасовое
планирование и учет, и стоимость услуг по передаче электрической энергии определяется по цене услуг в двухставочном исчислении) время МСК</t>
    </r>
  </si>
  <si>
    <t>июнь  2013 г.</t>
  </si>
  <si>
    <t>июнь 2013</t>
  </si>
  <si>
    <t>С 01.06.2013 по 30.06.2013</t>
  </si>
  <si>
    <t>Июнь</t>
  </si>
  <si>
    <t>C 01.06.2013 по 30.06.2013</t>
  </si>
  <si>
    <t>июнь 2013 г.</t>
  </si>
  <si>
    <t>июнь     2013</t>
  </si>
  <si>
    <t>759,17</t>
  </si>
  <si>
    <t>1266,31</t>
  </si>
  <si>
    <t>2885,32</t>
  </si>
  <si>
    <t>1927,6</t>
  </si>
  <si>
    <t>903,86</t>
  </si>
  <si>
    <t>934,75</t>
  </si>
  <si>
    <t>916,45</t>
  </si>
  <si>
    <t>285920,04</t>
  </si>
  <si>
    <t>877,37</t>
  </si>
  <si>
    <t>45980</t>
  </si>
  <si>
    <t>62464</t>
  </si>
  <si>
    <t>8,33</t>
  </si>
  <si>
    <t>325,03</t>
  </si>
  <si>
    <t>01.06.2013</t>
  </si>
  <si>
    <t>39,9</t>
  </si>
  <si>
    <t>775,85</t>
  </si>
  <si>
    <t>701,38</t>
  </si>
  <si>
    <t>42,29</t>
  </si>
  <si>
    <t>732,79</t>
  </si>
  <si>
    <t>697,62</t>
  </si>
  <si>
    <t>17,52</t>
  </si>
  <si>
    <t>729,03</t>
  </si>
  <si>
    <t>692,15</t>
  </si>
  <si>
    <t>12,59</t>
  </si>
  <si>
    <t>723,56</t>
  </si>
  <si>
    <t>711,03</t>
  </si>
  <si>
    <t>7,08</t>
  </si>
  <si>
    <t>742,44</t>
  </si>
  <si>
    <t>709,3</t>
  </si>
  <si>
    <t>0,69</t>
  </si>
  <si>
    <t>740,71</t>
  </si>
  <si>
    <t>724,01</t>
  </si>
  <si>
    <t>2,51</t>
  </si>
  <si>
    <t>755,42</t>
  </si>
  <si>
    <t>738,53</t>
  </si>
  <si>
    <t>18,55</t>
  </si>
  <si>
    <t>751,81</t>
  </si>
  <si>
    <t>4,9</t>
  </si>
  <si>
    <t>783,22</t>
  </si>
  <si>
    <t>753,52</t>
  </si>
  <si>
    <t>25,69</t>
  </si>
  <si>
    <t>784,93</t>
  </si>
  <si>
    <t>742,89</t>
  </si>
  <si>
    <t>0,48</t>
  </si>
  <si>
    <t>774,3</t>
  </si>
  <si>
    <t>740,69</t>
  </si>
  <si>
    <t>772,1</t>
  </si>
  <si>
    <t>742,39</t>
  </si>
  <si>
    <t>0,47</t>
  </si>
  <si>
    <t>773,8</t>
  </si>
  <si>
    <t>748,58</t>
  </si>
  <si>
    <t>29,82</t>
  </si>
  <si>
    <t>779,99</t>
  </si>
  <si>
    <t>749,4</t>
  </si>
  <si>
    <t>26,8</t>
  </si>
  <si>
    <t>780,81</t>
  </si>
  <si>
    <t>744,56</t>
  </si>
  <si>
    <t>25,92</t>
  </si>
  <si>
    <t>775,97</t>
  </si>
  <si>
    <t>42,41</t>
  </si>
  <si>
    <t>777,88</t>
  </si>
  <si>
    <t>746,02</t>
  </si>
  <si>
    <t>50,53</t>
  </si>
  <si>
    <t>777,43</t>
  </si>
  <si>
    <t>736,54</t>
  </si>
  <si>
    <t>70,03</t>
  </si>
  <si>
    <t>767,95</t>
  </si>
  <si>
    <t>763,02</t>
  </si>
  <si>
    <t>43,36</t>
  </si>
  <si>
    <t>794,43</t>
  </si>
  <si>
    <t>779,53</t>
  </si>
  <si>
    <t>52,51</t>
  </si>
  <si>
    <t>810,94</t>
  </si>
  <si>
    <t>762,82</t>
  </si>
  <si>
    <t>50,79</t>
  </si>
  <si>
    <t>794,23</t>
  </si>
  <si>
    <t>757,65</t>
  </si>
  <si>
    <t>42,51</t>
  </si>
  <si>
    <t>789,06</t>
  </si>
  <si>
    <t>742,27</t>
  </si>
  <si>
    <t>53,6</t>
  </si>
  <si>
    <t>773,68</t>
  </si>
  <si>
    <t>02.06.2013</t>
  </si>
  <si>
    <t>762,43</t>
  </si>
  <si>
    <t>33,94</t>
  </si>
  <si>
    <t>750,81</t>
  </si>
  <si>
    <t>40,87</t>
  </si>
  <si>
    <t>782,22</t>
  </si>
  <si>
    <t>738,76</t>
  </si>
  <si>
    <t>20,37</t>
  </si>
  <si>
    <t>770,17</t>
  </si>
  <si>
    <t>728,45</t>
  </si>
  <si>
    <t>18,47</t>
  </si>
  <si>
    <t>759,86</t>
  </si>
  <si>
    <t>714,7</t>
  </si>
  <si>
    <t>30,5</t>
  </si>
  <si>
    <t>746,11</t>
  </si>
  <si>
    <t>719,22</t>
  </si>
  <si>
    <t>35,66</t>
  </si>
  <si>
    <t>750,63</t>
  </si>
  <si>
    <t>742,45</t>
  </si>
  <si>
    <t>6,77</t>
  </si>
  <si>
    <t>773,86</t>
  </si>
  <si>
    <t>753,64</t>
  </si>
  <si>
    <t>14,44</t>
  </si>
  <si>
    <t>785,05</t>
  </si>
  <si>
    <t>772,39</t>
  </si>
  <si>
    <t>33,82</t>
  </si>
  <si>
    <t>803,8</t>
  </si>
  <si>
    <t>773,46</t>
  </si>
  <si>
    <t>14,22</t>
  </si>
  <si>
    <t>804,87</t>
  </si>
  <si>
    <t>769,01</t>
  </si>
  <si>
    <t>15,71</t>
  </si>
  <si>
    <t>744,15</t>
  </si>
  <si>
    <t>36,96</t>
  </si>
  <si>
    <t>775,56</t>
  </si>
  <si>
    <t>767,11</t>
  </si>
  <si>
    <t>5,62</t>
  </si>
  <si>
    <t>798,52</t>
  </si>
  <si>
    <t>769,5</t>
  </si>
  <si>
    <t>9,47</t>
  </si>
  <si>
    <t>800,91</t>
  </si>
  <si>
    <t>770,62</t>
  </si>
  <si>
    <t>36,18</t>
  </si>
  <si>
    <t>802,03</t>
  </si>
  <si>
    <t>771,77</t>
  </si>
  <si>
    <t>37,14</t>
  </si>
  <si>
    <t>803,18</t>
  </si>
  <si>
    <t>782,78</t>
  </si>
  <si>
    <t>814,19</t>
  </si>
  <si>
    <t>785,2</t>
  </si>
  <si>
    <t>25</t>
  </si>
  <si>
    <t>816,61</t>
  </si>
  <si>
    <t>774,62</t>
  </si>
  <si>
    <t>806,03</t>
  </si>
  <si>
    <t>789,6</t>
  </si>
  <si>
    <t>20,5</t>
  </si>
  <si>
    <t>821,01</t>
  </si>
  <si>
    <t>791,24</t>
  </si>
  <si>
    <t>822,65</t>
  </si>
  <si>
    <t>769,68</t>
  </si>
  <si>
    <t>9,06</t>
  </si>
  <si>
    <t>801,09</t>
  </si>
  <si>
    <t>763,98</t>
  </si>
  <si>
    <t>20,19</t>
  </si>
  <si>
    <t>795,39</t>
  </si>
  <si>
    <t>760,37</t>
  </si>
  <si>
    <t>45,49</t>
  </si>
  <si>
    <t>791,78</t>
  </si>
  <si>
    <t>03.06.2013</t>
  </si>
  <si>
    <t>746,65</t>
  </si>
  <si>
    <t>43,69</t>
  </si>
  <si>
    <t>778,06</t>
  </si>
  <si>
    <t>737,05</t>
  </si>
  <si>
    <t>58,77</t>
  </si>
  <si>
    <t>768,46</t>
  </si>
  <si>
    <t>726,58</t>
  </si>
  <si>
    <t>42,24</t>
  </si>
  <si>
    <t>757,99</t>
  </si>
  <si>
    <t>696,52</t>
  </si>
  <si>
    <t>9,55</t>
  </si>
  <si>
    <t>727,93</t>
  </si>
  <si>
    <t>719,78</t>
  </si>
  <si>
    <t>13,4</t>
  </si>
  <si>
    <t>751,19</t>
  </si>
  <si>
    <t>781,92</t>
  </si>
  <si>
    <t>813,33</t>
  </si>
  <si>
    <t>786,91</t>
  </si>
  <si>
    <t>15,39</t>
  </si>
  <si>
    <t>818,32</t>
  </si>
  <si>
    <t>20,93</t>
  </si>
  <si>
    <t>819,34</t>
  </si>
  <si>
    <t>812,99</t>
  </si>
  <si>
    <t>32,01</t>
  </si>
  <si>
    <t>844,4</t>
  </si>
  <si>
    <t>844,64</t>
  </si>
  <si>
    <t>876,05</t>
  </si>
  <si>
    <t>827,02</t>
  </si>
  <si>
    <t>28,93</t>
  </si>
  <si>
    <t>858,43</t>
  </si>
  <si>
    <t>807,4</t>
  </si>
  <si>
    <t>23,76</t>
  </si>
  <si>
    <t>838,81</t>
  </si>
  <si>
    <t>806,05</t>
  </si>
  <si>
    <t>12,22</t>
  </si>
  <si>
    <t>837,46</t>
  </si>
  <si>
    <t>809,44</t>
  </si>
  <si>
    <t>16,04</t>
  </si>
  <si>
    <t>840,85</t>
  </si>
  <si>
    <t>806,61</t>
  </si>
  <si>
    <t>23,81</t>
  </si>
  <si>
    <t>838,02</t>
  </si>
  <si>
    <t>808,31</t>
  </si>
  <si>
    <t>24,74</t>
  </si>
  <si>
    <t>839,72</t>
  </si>
  <si>
    <t>807,53</t>
  </si>
  <si>
    <t>14,46</t>
  </si>
  <si>
    <t>838,94</t>
  </si>
  <si>
    <t>804,18</t>
  </si>
  <si>
    <t>12,1</t>
  </si>
  <si>
    <t>835,59</t>
  </si>
  <si>
    <t>787,34</t>
  </si>
  <si>
    <t>2,45</t>
  </si>
  <si>
    <t>818,75</t>
  </si>
  <si>
    <t>808,66</t>
  </si>
  <si>
    <t>29,89</t>
  </si>
  <si>
    <t>840,07</t>
  </si>
  <si>
    <t>788,6</t>
  </si>
  <si>
    <t>78,34</t>
  </si>
  <si>
    <t>820,01</t>
  </si>
  <si>
    <t>770,68</t>
  </si>
  <si>
    <t>71,98</t>
  </si>
  <si>
    <t>802,09</t>
  </si>
  <si>
    <t>770,91</t>
  </si>
  <si>
    <t>802,32</t>
  </si>
  <si>
    <t>725,52</t>
  </si>
  <si>
    <t>42,81</t>
  </si>
  <si>
    <t>756,93</t>
  </si>
  <si>
    <t>04.06.2013</t>
  </si>
  <si>
    <t>685,49</t>
  </si>
  <si>
    <t>11,9</t>
  </si>
  <si>
    <t>716,9</t>
  </si>
  <si>
    <t>682,26</t>
  </si>
  <si>
    <t>156,11</t>
  </si>
  <si>
    <t>713,67</t>
  </si>
  <si>
    <t>679,4</t>
  </si>
  <si>
    <t>6,24</t>
  </si>
  <si>
    <t>710,81</t>
  </si>
  <si>
    <t>669,5</t>
  </si>
  <si>
    <t>22,81</t>
  </si>
  <si>
    <t>700,91</t>
  </si>
  <si>
    <t>680,6</t>
  </si>
  <si>
    <t>56,2</t>
  </si>
  <si>
    <t>712,01</t>
  </si>
  <si>
    <t>744,16</t>
  </si>
  <si>
    <t>55,18</t>
  </si>
  <si>
    <t>775,57</t>
  </si>
  <si>
    <t>746,77</t>
  </si>
  <si>
    <t>25,46</t>
  </si>
  <si>
    <t>778,18</t>
  </si>
  <si>
    <t>749,78</t>
  </si>
  <si>
    <t>12,45</t>
  </si>
  <si>
    <t>781,19</t>
  </si>
  <si>
    <t>779,31</t>
  </si>
  <si>
    <t>7,1</t>
  </si>
  <si>
    <t>810,72</t>
  </si>
  <si>
    <t>780,41</t>
  </si>
  <si>
    <t>10,41</t>
  </si>
  <si>
    <t>811,82</t>
  </si>
  <si>
    <t>777,63</t>
  </si>
  <si>
    <t>6,49</t>
  </si>
  <si>
    <t>809,04</t>
  </si>
  <si>
    <t>775,75</t>
  </si>
  <si>
    <t>4,01</t>
  </si>
  <si>
    <t>807,16</t>
  </si>
  <si>
    <t>772,14</t>
  </si>
  <si>
    <t>12,56</t>
  </si>
  <si>
    <t>803,55</t>
  </si>
  <si>
    <t>778,43</t>
  </si>
  <si>
    <t>7,37</t>
  </si>
  <si>
    <t>809,84</t>
  </si>
  <si>
    <t>780,94</t>
  </si>
  <si>
    <t>2,91</t>
  </si>
  <si>
    <t>812,35</t>
  </si>
  <si>
    <t>775,05</t>
  </si>
  <si>
    <t>19,84</t>
  </si>
  <si>
    <t>775,51</t>
  </si>
  <si>
    <t>16,24</t>
  </si>
  <si>
    <t>806,92</t>
  </si>
  <si>
    <t>766,89</t>
  </si>
  <si>
    <t>52,67</t>
  </si>
  <si>
    <t>798,3</t>
  </si>
  <si>
    <t>763,73</t>
  </si>
  <si>
    <t>26,83</t>
  </si>
  <si>
    <t>795,14</t>
  </si>
  <si>
    <t>779,46</t>
  </si>
  <si>
    <t>810,87</t>
  </si>
  <si>
    <t>773,29</t>
  </si>
  <si>
    <t>120,21</t>
  </si>
  <si>
    <t>804,7</t>
  </si>
  <si>
    <t>714,87</t>
  </si>
  <si>
    <t>94,42</t>
  </si>
  <si>
    <t>746,28</t>
  </si>
  <si>
    <t>734,53</t>
  </si>
  <si>
    <t>99,07</t>
  </si>
  <si>
    <t>765,94</t>
  </si>
  <si>
    <t>717,38</t>
  </si>
  <si>
    <t>67,19</t>
  </si>
  <si>
    <t>05.06.2013</t>
  </si>
  <si>
    <t>697,45</t>
  </si>
  <si>
    <t>19,24</t>
  </si>
  <si>
    <t>728,86</t>
  </si>
  <si>
    <t>672,97</t>
  </si>
  <si>
    <t>32,1</t>
  </si>
  <si>
    <t>704,38</t>
  </si>
  <si>
    <t>668,74</t>
  </si>
  <si>
    <t>24,48</t>
  </si>
  <si>
    <t>700,15</t>
  </si>
  <si>
    <t>639,73</t>
  </si>
  <si>
    <t>30,83</t>
  </si>
  <si>
    <t>671,14</t>
  </si>
  <si>
    <t>654,58</t>
  </si>
  <si>
    <t>4,17</t>
  </si>
  <si>
    <t>685,99</t>
  </si>
  <si>
    <t>721,69</t>
  </si>
  <si>
    <t>111,3</t>
  </si>
  <si>
    <t>753,1</t>
  </si>
  <si>
    <t>120,43</t>
  </si>
  <si>
    <t>851,27</t>
  </si>
  <si>
    <t>844,22</t>
  </si>
  <si>
    <t>16,2</t>
  </si>
  <si>
    <t>875,63</t>
  </si>
  <si>
    <t>857,44</t>
  </si>
  <si>
    <t>90,57</t>
  </si>
  <si>
    <t>888,85</t>
  </si>
  <si>
    <t>855,28</t>
  </si>
  <si>
    <t>133,2</t>
  </si>
  <si>
    <t>886,69</t>
  </si>
  <si>
    <t>845,18</t>
  </si>
  <si>
    <t>106,62</t>
  </si>
  <si>
    <t>876,59</t>
  </si>
  <si>
    <t>824,9</t>
  </si>
  <si>
    <t>113,88</t>
  </si>
  <si>
    <t>856,31</t>
  </si>
  <si>
    <t>822,39</t>
  </si>
  <si>
    <t>117,69</t>
  </si>
  <si>
    <t>853,8</t>
  </si>
  <si>
    <t>842,58</t>
  </si>
  <si>
    <t>100,83</t>
  </si>
  <si>
    <t>873,99</t>
  </si>
  <si>
    <t>848,17</t>
  </si>
  <si>
    <t>179,76</t>
  </si>
  <si>
    <t>879,58</t>
  </si>
  <si>
    <t>835,83</t>
  </si>
  <si>
    <t>187,43</t>
  </si>
  <si>
    <t>867,24</t>
  </si>
  <si>
    <t>846,41</t>
  </si>
  <si>
    <t>249,86</t>
  </si>
  <si>
    <t>877,82</t>
  </si>
  <si>
    <t>280,99</t>
  </si>
  <si>
    <t>847,49</t>
  </si>
  <si>
    <t>818,1</t>
  </si>
  <si>
    <t>278,4</t>
  </si>
  <si>
    <t>849,51</t>
  </si>
  <si>
    <t>769,15</t>
  </si>
  <si>
    <t>234,58</t>
  </si>
  <si>
    <t>800,56</t>
  </si>
  <si>
    <t>750,2</t>
  </si>
  <si>
    <t>229,28</t>
  </si>
  <si>
    <t>781,61</t>
  </si>
  <si>
    <t>721,67</t>
  </si>
  <si>
    <t>212,91</t>
  </si>
  <si>
    <t>753,08</t>
  </si>
  <si>
    <t>721,08</t>
  </si>
  <si>
    <t>62,74</t>
  </si>
  <si>
    <t>752,49</t>
  </si>
  <si>
    <t>692,7</t>
  </si>
  <si>
    <t>191,43</t>
  </si>
  <si>
    <t>724,11</t>
  </si>
  <si>
    <t>06.06.2013</t>
  </si>
  <si>
    <t>738,45</t>
  </si>
  <si>
    <t>8,37</t>
  </si>
  <si>
    <t>769,86</t>
  </si>
  <si>
    <t>717,73</t>
  </si>
  <si>
    <t>48,4</t>
  </si>
  <si>
    <t>749,14</t>
  </si>
  <si>
    <t>649,54</t>
  </si>
  <si>
    <t>1,76</t>
  </si>
  <si>
    <t>680,95</t>
  </si>
  <si>
    <t>630,77</t>
  </si>
  <si>
    <t>5,71</t>
  </si>
  <si>
    <t>662,18</t>
  </si>
  <si>
    <t>652</t>
  </si>
  <si>
    <t>30,2</t>
  </si>
  <si>
    <t>683,41</t>
  </si>
  <si>
    <t>716,4</t>
  </si>
  <si>
    <t>11,17</t>
  </si>
  <si>
    <t>747,81</t>
  </si>
  <si>
    <t>767,67</t>
  </si>
  <si>
    <t>7,8</t>
  </si>
  <si>
    <t>799,08</t>
  </si>
  <si>
    <t>771,37</t>
  </si>
  <si>
    <t>1,27</t>
  </si>
  <si>
    <t>778,86</t>
  </si>
  <si>
    <t>8,95</t>
  </si>
  <si>
    <t>810,27</t>
  </si>
  <si>
    <t>28,37</t>
  </si>
  <si>
    <t>810,82</t>
  </si>
  <si>
    <t>779,98</t>
  </si>
  <si>
    <t>9,03</t>
  </si>
  <si>
    <t>811,39</t>
  </si>
  <si>
    <t>776,19</t>
  </si>
  <si>
    <t>4,32</t>
  </si>
  <si>
    <t>807,6</t>
  </si>
  <si>
    <t>774,41</t>
  </si>
  <si>
    <t>1,46</t>
  </si>
  <si>
    <t>805,82</t>
  </si>
  <si>
    <t>2,82</t>
  </si>
  <si>
    <t>807,1</t>
  </si>
  <si>
    <t>776,5</t>
  </si>
  <si>
    <t>807,91</t>
  </si>
  <si>
    <t>778,53</t>
  </si>
  <si>
    <t>13,29</t>
  </si>
  <si>
    <t>809,94</t>
  </si>
  <si>
    <t>778,32</t>
  </si>
  <si>
    <t>24,89</t>
  </si>
  <si>
    <t>809,73</t>
  </si>
  <si>
    <t>763,6</t>
  </si>
  <si>
    <t>33,36</t>
  </si>
  <si>
    <t>795,01</t>
  </si>
  <si>
    <t>776,02</t>
  </si>
  <si>
    <t>32,73</t>
  </si>
  <si>
    <t>807,43</t>
  </si>
  <si>
    <t>793,11</t>
  </si>
  <si>
    <t>21,11</t>
  </si>
  <si>
    <t>824,52</t>
  </si>
  <si>
    <t>790,65</t>
  </si>
  <si>
    <t>2,83</t>
  </si>
  <si>
    <t>822,06</t>
  </si>
  <si>
    <t>777,95</t>
  </si>
  <si>
    <t>4,79</t>
  </si>
  <si>
    <t>809,36</t>
  </si>
  <si>
    <t>760,71</t>
  </si>
  <si>
    <t>1,94</t>
  </si>
  <si>
    <t>792,12</t>
  </si>
  <si>
    <t>738,68</t>
  </si>
  <si>
    <t>770,09</t>
  </si>
  <si>
    <t>07.06.2013</t>
  </si>
  <si>
    <t>71,93</t>
  </si>
  <si>
    <t>773,06</t>
  </si>
  <si>
    <t>722,2</t>
  </si>
  <si>
    <t>90,39</t>
  </si>
  <si>
    <t>753,61</t>
  </si>
  <si>
    <t>694,11</t>
  </si>
  <si>
    <t>217,29</t>
  </si>
  <si>
    <t>671,64</t>
  </si>
  <si>
    <t>61,69</t>
  </si>
  <si>
    <t>703,05</t>
  </si>
  <si>
    <t>690,71</t>
  </si>
  <si>
    <t>155,37</t>
  </si>
  <si>
    <t>722,12</t>
  </si>
  <si>
    <t>747,61</t>
  </si>
  <si>
    <t>40,29</t>
  </si>
  <si>
    <t>779,02</t>
  </si>
  <si>
    <t>768,18</t>
  </si>
  <si>
    <t>39,48</t>
  </si>
  <si>
    <t>799,59</t>
  </si>
  <si>
    <t>769,46</t>
  </si>
  <si>
    <t>37,09</t>
  </si>
  <si>
    <t>800,87</t>
  </si>
  <si>
    <t>776,23</t>
  </si>
  <si>
    <t>320,69</t>
  </si>
  <si>
    <t>807,64</t>
  </si>
  <si>
    <t>24,31</t>
  </si>
  <si>
    <t>842,11</t>
  </si>
  <si>
    <t>808,93</t>
  </si>
  <si>
    <t>28,62</t>
  </si>
  <si>
    <t>840,34</t>
  </si>
  <si>
    <t>802,75</t>
  </si>
  <si>
    <t>32,17</t>
  </si>
  <si>
    <t>834,16</t>
  </si>
  <si>
    <t>774,4</t>
  </si>
  <si>
    <t>23,14</t>
  </si>
  <si>
    <t>805,81</t>
  </si>
  <si>
    <t>775,83</t>
  </si>
  <si>
    <t>78,74</t>
  </si>
  <si>
    <t>807,24</t>
  </si>
  <si>
    <t>772,11</t>
  </si>
  <si>
    <t>33,87</t>
  </si>
  <si>
    <t>803,52</t>
  </si>
  <si>
    <t>774,2</t>
  </si>
  <si>
    <t>32,9</t>
  </si>
  <si>
    <t>805,61</t>
  </si>
  <si>
    <t>774,54</t>
  </si>
  <si>
    <t>29,61</t>
  </si>
  <si>
    <t>805,95</t>
  </si>
  <si>
    <t>763,16</t>
  </si>
  <si>
    <t>6,02</t>
  </si>
  <si>
    <t>794,57</t>
  </si>
  <si>
    <t>769,26</t>
  </si>
  <si>
    <t>17,71</t>
  </si>
  <si>
    <t>800,67</t>
  </si>
  <si>
    <t>791,1</t>
  </si>
  <si>
    <t>95,52</t>
  </si>
  <si>
    <t>822,51</t>
  </si>
  <si>
    <t>86,24</t>
  </si>
  <si>
    <t>819,81</t>
  </si>
  <si>
    <t>774,91</t>
  </si>
  <si>
    <t>74,77</t>
  </si>
  <si>
    <t>806,32</t>
  </si>
  <si>
    <t>758,74</t>
  </si>
  <si>
    <t>62,51</t>
  </si>
  <si>
    <t>733,34</t>
  </si>
  <si>
    <t>45,3</t>
  </si>
  <si>
    <t>764,75</t>
  </si>
  <si>
    <t>08.06.2013</t>
  </si>
  <si>
    <t>746,44</t>
  </si>
  <si>
    <t>22,28</t>
  </si>
  <si>
    <t>777,85</t>
  </si>
  <si>
    <t>740,67</t>
  </si>
  <si>
    <t>29,41</t>
  </si>
  <si>
    <t>772,08</t>
  </si>
  <si>
    <t>692,04</t>
  </si>
  <si>
    <t>16,37</t>
  </si>
  <si>
    <t>723,45</t>
  </si>
  <si>
    <t>678,02</t>
  </si>
  <si>
    <t>42,75</t>
  </si>
  <si>
    <t>709,43</t>
  </si>
  <si>
    <t>696,08</t>
  </si>
  <si>
    <t>50,7</t>
  </si>
  <si>
    <t>727,49</t>
  </si>
  <si>
    <t>723,09</t>
  </si>
  <si>
    <t>50,36</t>
  </si>
  <si>
    <t>754,5</t>
  </si>
  <si>
    <t>748,29</t>
  </si>
  <si>
    <t>54,49</t>
  </si>
  <si>
    <t>779,7</t>
  </si>
  <si>
    <t>756,41</t>
  </si>
  <si>
    <t>57,75</t>
  </si>
  <si>
    <t>787,82</t>
  </si>
  <si>
    <t>767,33</t>
  </si>
  <si>
    <t>58,36</t>
  </si>
  <si>
    <t>798,74</t>
  </si>
  <si>
    <t>770,9</t>
  </si>
  <si>
    <t>56,81</t>
  </si>
  <si>
    <t>802,31</t>
  </si>
  <si>
    <t>811,93</t>
  </si>
  <si>
    <t>97,31</t>
  </si>
  <si>
    <t>843,34</t>
  </si>
  <si>
    <t>802,89</t>
  </si>
  <si>
    <t>87,95</t>
  </si>
  <si>
    <t>834,3</t>
  </si>
  <si>
    <t>764,52</t>
  </si>
  <si>
    <t>29,83</t>
  </si>
  <si>
    <t>795,93</t>
  </si>
  <si>
    <t>799,31</t>
  </si>
  <si>
    <t>771,25</t>
  </si>
  <si>
    <t>49,7</t>
  </si>
  <si>
    <t>802,66</t>
  </si>
  <si>
    <t>793,65</t>
  </si>
  <si>
    <t>70,83</t>
  </si>
  <si>
    <t>825,06</t>
  </si>
  <si>
    <t>771,61</t>
  </si>
  <si>
    <t>6,66</t>
  </si>
  <si>
    <t>803,02</t>
  </si>
  <si>
    <t>765,97</t>
  </si>
  <si>
    <t>16,92</t>
  </si>
  <si>
    <t>767,04</t>
  </si>
  <si>
    <t>21,76</t>
  </si>
  <si>
    <t>798,45</t>
  </si>
  <si>
    <t>818,67</t>
  </si>
  <si>
    <t>61,93</t>
  </si>
  <si>
    <t>850,08</t>
  </si>
  <si>
    <t>843,66</t>
  </si>
  <si>
    <t>100,2</t>
  </si>
  <si>
    <t>875,07</t>
  </si>
  <si>
    <t>840,87</t>
  </si>
  <si>
    <t>98,73</t>
  </si>
  <si>
    <t>872,28</t>
  </si>
  <si>
    <t>768,5</t>
  </si>
  <si>
    <t>41,93</t>
  </si>
  <si>
    <t>799,91</t>
  </si>
  <si>
    <t>758,6</t>
  </si>
  <si>
    <t>63,1</t>
  </si>
  <si>
    <t>790,01</t>
  </si>
  <si>
    <t>09.06.2013</t>
  </si>
  <si>
    <t>720,22</t>
  </si>
  <si>
    <t>63,29</t>
  </si>
  <si>
    <t>751,63</t>
  </si>
  <si>
    <t>703,43</t>
  </si>
  <si>
    <t>111,42</t>
  </si>
  <si>
    <t>734,84</t>
  </si>
  <si>
    <t>679,51</t>
  </si>
  <si>
    <t>112,84</t>
  </si>
  <si>
    <t>710,92</t>
  </si>
  <si>
    <t>680,78</t>
  </si>
  <si>
    <t>98,92</t>
  </si>
  <si>
    <t>712,19</t>
  </si>
  <si>
    <t>681,99</t>
  </si>
  <si>
    <t>71,2</t>
  </si>
  <si>
    <t>713,4</t>
  </si>
  <si>
    <t>693,81</t>
  </si>
  <si>
    <t>63,21</t>
  </si>
  <si>
    <t>725,22</t>
  </si>
  <si>
    <t>702,65</t>
  </si>
  <si>
    <t>59,81</t>
  </si>
  <si>
    <t>734,06</t>
  </si>
  <si>
    <t>730,88</t>
  </si>
  <si>
    <t>38,75</t>
  </si>
  <si>
    <t>745,46</t>
  </si>
  <si>
    <t>52,7</t>
  </si>
  <si>
    <t>776,87</t>
  </si>
  <si>
    <t>749,02</t>
  </si>
  <si>
    <t>53</t>
  </si>
  <si>
    <t>780,43</t>
  </si>
  <si>
    <t>768,14</t>
  </si>
  <si>
    <t>59,72</t>
  </si>
  <si>
    <t>799,55</t>
  </si>
  <si>
    <t>756,21</t>
  </si>
  <si>
    <t>48,08</t>
  </si>
  <si>
    <t>787,62</t>
  </si>
  <si>
    <t>752,17</t>
  </si>
  <si>
    <t>57,61</t>
  </si>
  <si>
    <t>783,58</t>
  </si>
  <si>
    <t>755,1</t>
  </si>
  <si>
    <t>58,07</t>
  </si>
  <si>
    <t>786,51</t>
  </si>
  <si>
    <t>62,71</t>
  </si>
  <si>
    <t>789,96</t>
  </si>
  <si>
    <t>764,38</t>
  </si>
  <si>
    <t>64,02</t>
  </si>
  <si>
    <t>795,79</t>
  </si>
  <si>
    <t>768,97</t>
  </si>
  <si>
    <t>67,73</t>
  </si>
  <si>
    <t>747,18</t>
  </si>
  <si>
    <t>35,83</t>
  </si>
  <si>
    <t>778,59</t>
  </si>
  <si>
    <t>759,04</t>
  </si>
  <si>
    <t>45,63</t>
  </si>
  <si>
    <t>790,45</t>
  </si>
  <si>
    <t>771,49</t>
  </si>
  <si>
    <t>52,84</t>
  </si>
  <si>
    <t>802,9</t>
  </si>
  <si>
    <t>768,21</t>
  </si>
  <si>
    <t>61,41</t>
  </si>
  <si>
    <t>799,62</t>
  </si>
  <si>
    <t>763,36</t>
  </si>
  <si>
    <t>58,71</t>
  </si>
  <si>
    <t>794,77</t>
  </si>
  <si>
    <t>764,77</t>
  </si>
  <si>
    <t>66,59</t>
  </si>
  <si>
    <t>796,18</t>
  </si>
  <si>
    <t>754,86</t>
  </si>
  <si>
    <t>55,78</t>
  </si>
  <si>
    <t>786,27</t>
  </si>
  <si>
    <t>10.06.2013</t>
  </si>
  <si>
    <t>713,36</t>
  </si>
  <si>
    <t>95,46</t>
  </si>
  <si>
    <t>744,77</t>
  </si>
  <si>
    <t>704,14</t>
  </si>
  <si>
    <t>112,99</t>
  </si>
  <si>
    <t>735,55</t>
  </si>
  <si>
    <t>691,01</t>
  </si>
  <si>
    <t>121,46</t>
  </si>
  <si>
    <t>722,42</t>
  </si>
  <si>
    <t>696,48</t>
  </si>
  <si>
    <t>128,03</t>
  </si>
  <si>
    <t>727,89</t>
  </si>
  <si>
    <t>726,37</t>
  </si>
  <si>
    <t>119,14</t>
  </si>
  <si>
    <t>757,78</t>
  </si>
  <si>
    <t>763,52</t>
  </si>
  <si>
    <t>105,29</t>
  </si>
  <si>
    <t>794,93</t>
  </si>
  <si>
    <t>84,05</t>
  </si>
  <si>
    <t>778,56</t>
  </si>
  <si>
    <t>83,43</t>
  </si>
  <si>
    <t>809,97</t>
  </si>
  <si>
    <t>780,14</t>
  </si>
  <si>
    <t>80,3</t>
  </si>
  <si>
    <t>811,55</t>
  </si>
  <si>
    <t>781,6</t>
  </si>
  <si>
    <t>79,31</t>
  </si>
  <si>
    <t>813,01</t>
  </si>
  <si>
    <t>799,33</t>
  </si>
  <si>
    <t>90,67</t>
  </si>
  <si>
    <t>830,74</t>
  </si>
  <si>
    <t>91,59</t>
  </si>
  <si>
    <t>831,32</t>
  </si>
  <si>
    <t>792,59</t>
  </si>
  <si>
    <t>86,36</t>
  </si>
  <si>
    <t>824</t>
  </si>
  <si>
    <t>90,34</t>
  </si>
  <si>
    <t>824,63</t>
  </si>
  <si>
    <t>788,39</t>
  </si>
  <si>
    <t>84,64</t>
  </si>
  <si>
    <t>819,8</t>
  </si>
  <si>
    <t>787,24</t>
  </si>
  <si>
    <t>84,65</t>
  </si>
  <si>
    <t>818,65</t>
  </si>
  <si>
    <t>785,28</t>
  </si>
  <si>
    <t>71,28</t>
  </si>
  <si>
    <t>816,69</t>
  </si>
  <si>
    <t>777,89</t>
  </si>
  <si>
    <t>249,98</t>
  </si>
  <si>
    <t>809,3</t>
  </si>
  <si>
    <t>770,55</t>
  </si>
  <si>
    <t>255,99</t>
  </si>
  <si>
    <t>801,96</t>
  </si>
  <si>
    <t>778,83</t>
  </si>
  <si>
    <t>71,15</t>
  </si>
  <si>
    <t>810,24</t>
  </si>
  <si>
    <t>73,43</t>
  </si>
  <si>
    <t>805,28</t>
  </si>
  <si>
    <t>765,55</t>
  </si>
  <si>
    <t>67,82</t>
  </si>
  <si>
    <t>796,96</t>
  </si>
  <si>
    <t>768,43</t>
  </si>
  <si>
    <t>74,17</t>
  </si>
  <si>
    <t>799,84</t>
  </si>
  <si>
    <t>70,79</t>
  </si>
  <si>
    <t>802,18</t>
  </si>
  <si>
    <t>11.06.2013</t>
  </si>
  <si>
    <t>736,86</t>
  </si>
  <si>
    <t>105,93</t>
  </si>
  <si>
    <t>768,27</t>
  </si>
  <si>
    <t>724,09</t>
  </si>
  <si>
    <t>703,65</t>
  </si>
  <si>
    <t>88,26</t>
  </si>
  <si>
    <t>735,06</t>
  </si>
  <si>
    <t>695,01</t>
  </si>
  <si>
    <t>83,51</t>
  </si>
  <si>
    <t>726,42</t>
  </si>
  <si>
    <t>755,01</t>
  </si>
  <si>
    <t>39,78</t>
  </si>
  <si>
    <t>786,42</t>
  </si>
  <si>
    <t>775,61</t>
  </si>
  <si>
    <t>32,33</t>
  </si>
  <si>
    <t>807,02</t>
  </si>
  <si>
    <t>774,7</t>
  </si>
  <si>
    <t>24,97</t>
  </si>
  <si>
    <t>806,11</t>
  </si>
  <si>
    <t>789,27</t>
  </si>
  <si>
    <t>49,57</t>
  </si>
  <si>
    <t>820,68</t>
  </si>
  <si>
    <t>45,25</t>
  </si>
  <si>
    <t>834,88</t>
  </si>
  <si>
    <t>792,27</t>
  </si>
  <si>
    <t>28,07</t>
  </si>
  <si>
    <t>823,68</t>
  </si>
  <si>
    <t>801,1</t>
  </si>
  <si>
    <t>832,51</t>
  </si>
  <si>
    <t>811,96</t>
  </si>
  <si>
    <t>39,56</t>
  </si>
  <si>
    <t>843,37</t>
  </si>
  <si>
    <t>811,19</t>
  </si>
  <si>
    <t>55,4</t>
  </si>
  <si>
    <t>842,6</t>
  </si>
  <si>
    <t>821,43</t>
  </si>
  <si>
    <t>52,49</t>
  </si>
  <si>
    <t>852,84</t>
  </si>
  <si>
    <t>818,28</t>
  </si>
  <si>
    <t>51,83</t>
  </si>
  <si>
    <t>849,69</t>
  </si>
  <si>
    <t>809,53</t>
  </si>
  <si>
    <t>56,55</t>
  </si>
  <si>
    <t>840,94</t>
  </si>
  <si>
    <t>53,25</t>
  </si>
  <si>
    <t>830,46</t>
  </si>
  <si>
    <t>22,1</t>
  </si>
  <si>
    <t>810,79</t>
  </si>
  <si>
    <t>7,51</t>
  </si>
  <si>
    <t>803,72</t>
  </si>
  <si>
    <t>799,43</t>
  </si>
  <si>
    <t>52,52</t>
  </si>
  <si>
    <t>830,84</t>
  </si>
  <si>
    <t>807,74</t>
  </si>
  <si>
    <t>839,15</t>
  </si>
  <si>
    <t>794,27</t>
  </si>
  <si>
    <t>59,19</t>
  </si>
  <si>
    <t>825,68</t>
  </si>
  <si>
    <t>796,87</t>
  </si>
  <si>
    <t>54,4</t>
  </si>
  <si>
    <t>828,28</t>
  </si>
  <si>
    <t>763,97</t>
  </si>
  <si>
    <t>74,02</t>
  </si>
  <si>
    <t>795,38</t>
  </si>
  <si>
    <t>12.06.2013</t>
  </si>
  <si>
    <t>689,7</t>
  </si>
  <si>
    <t>721,11</t>
  </si>
  <si>
    <t>672,82</t>
  </si>
  <si>
    <t>1,97</t>
  </si>
  <si>
    <t>704,23</t>
  </si>
  <si>
    <t>653,86</t>
  </si>
  <si>
    <t>23,85</t>
  </si>
  <si>
    <t>685,27</t>
  </si>
  <si>
    <t>626,8</t>
  </si>
  <si>
    <t>42,54</t>
  </si>
  <si>
    <t>658,21</t>
  </si>
  <si>
    <t>629,34</t>
  </si>
  <si>
    <t>660,75</t>
  </si>
  <si>
    <t>677,31</t>
  </si>
  <si>
    <t>708,72</t>
  </si>
  <si>
    <t>684,75</t>
  </si>
  <si>
    <t>25,06</t>
  </si>
  <si>
    <t>716,16</t>
  </si>
  <si>
    <t>702,6</t>
  </si>
  <si>
    <t>19,27</t>
  </si>
  <si>
    <t>734,01</t>
  </si>
  <si>
    <t>718,98</t>
  </si>
  <si>
    <t>33,17</t>
  </si>
  <si>
    <t>750,39</t>
  </si>
  <si>
    <t>719,58</t>
  </si>
  <si>
    <t>49,42</t>
  </si>
  <si>
    <t>750,99</t>
  </si>
  <si>
    <t>727,35</t>
  </si>
  <si>
    <t>32,15</t>
  </si>
  <si>
    <t>758,76</t>
  </si>
  <si>
    <t>729,78</t>
  </si>
  <si>
    <t>28,81</t>
  </si>
  <si>
    <t>761,19</t>
  </si>
  <si>
    <t>728,24</t>
  </si>
  <si>
    <t>26,17</t>
  </si>
  <si>
    <t>759,65</t>
  </si>
  <si>
    <t>736,41</t>
  </si>
  <si>
    <t>28,11</t>
  </si>
  <si>
    <t>767,82</t>
  </si>
  <si>
    <t>27,6</t>
  </si>
  <si>
    <t>772,17</t>
  </si>
  <si>
    <t>746,2</t>
  </si>
  <si>
    <t>29,33</t>
  </si>
  <si>
    <t>745,68</t>
  </si>
  <si>
    <t>28,2</t>
  </si>
  <si>
    <t>777,09</t>
  </si>
  <si>
    <t>717,23</t>
  </si>
  <si>
    <t>21,83</t>
  </si>
  <si>
    <t>748,64</t>
  </si>
  <si>
    <t>730,7</t>
  </si>
  <si>
    <t>7,71</t>
  </si>
  <si>
    <t>762,11</t>
  </si>
  <si>
    <t>743,77</t>
  </si>
  <si>
    <t>5,79</t>
  </si>
  <si>
    <t>761,09</t>
  </si>
  <si>
    <t>21,84</t>
  </si>
  <si>
    <t>743,18</t>
  </si>
  <si>
    <t>3,19</t>
  </si>
  <si>
    <t>747,39</t>
  </si>
  <si>
    <t>1,16</t>
  </si>
  <si>
    <t>778,8</t>
  </si>
  <si>
    <t>712,99</t>
  </si>
  <si>
    <t>30,68</t>
  </si>
  <si>
    <t>744,4</t>
  </si>
  <si>
    <t>13.06.2013</t>
  </si>
  <si>
    <t>627</t>
  </si>
  <si>
    <t>48,3</t>
  </si>
  <si>
    <t>658,41</t>
  </si>
  <si>
    <t>616,32</t>
  </si>
  <si>
    <t>3,96</t>
  </si>
  <si>
    <t>647,73</t>
  </si>
  <si>
    <t>600,91</t>
  </si>
  <si>
    <t>23,06</t>
  </si>
  <si>
    <t>632,32</t>
  </si>
  <si>
    <t>584,72</t>
  </si>
  <si>
    <t>9,21</t>
  </si>
  <si>
    <t>616,13</t>
  </si>
  <si>
    <t>649,46</t>
  </si>
  <si>
    <t>26,79</t>
  </si>
  <si>
    <t>680,87</t>
  </si>
  <si>
    <t>683</t>
  </si>
  <si>
    <t>34,25</t>
  </si>
  <si>
    <t>714,41</t>
  </si>
  <si>
    <t>684,58</t>
  </si>
  <si>
    <t>35,39</t>
  </si>
  <si>
    <t>715,99</t>
  </si>
  <si>
    <t>692,61</t>
  </si>
  <si>
    <t>31,84</t>
  </si>
  <si>
    <t>724,02</t>
  </si>
  <si>
    <t>698,76</t>
  </si>
  <si>
    <t>730,17</t>
  </si>
  <si>
    <t>731,78</t>
  </si>
  <si>
    <t>49,22</t>
  </si>
  <si>
    <t>763,19</t>
  </si>
  <si>
    <t>45,52</t>
  </si>
  <si>
    <t>704,32</t>
  </si>
  <si>
    <t>1,22</t>
  </si>
  <si>
    <t>735,73</t>
  </si>
  <si>
    <t>4,43</t>
  </si>
  <si>
    <t>733,49</t>
  </si>
  <si>
    <t>704,73</t>
  </si>
  <si>
    <t>17,34</t>
  </si>
  <si>
    <t>736,14</t>
  </si>
  <si>
    <t>706,97</t>
  </si>
  <si>
    <t>14,89</t>
  </si>
  <si>
    <t>738,38</t>
  </si>
  <si>
    <t>1,62</t>
  </si>
  <si>
    <t>737,48</t>
  </si>
  <si>
    <t>701,04</t>
  </si>
  <si>
    <t>15,87</t>
  </si>
  <si>
    <t>732,45</t>
  </si>
  <si>
    <t>690,53</t>
  </si>
  <si>
    <t>20,96</t>
  </si>
  <si>
    <t>721,94</t>
  </si>
  <si>
    <t>730,25</t>
  </si>
  <si>
    <t>704,22</t>
  </si>
  <si>
    <t>1,1</t>
  </si>
  <si>
    <t>735,63</t>
  </si>
  <si>
    <t>707,41</t>
  </si>
  <si>
    <t>10,67</t>
  </si>
  <si>
    <t>738,82</t>
  </si>
  <si>
    <t>695,47</t>
  </si>
  <si>
    <t>1,9</t>
  </si>
  <si>
    <t>726,88</t>
  </si>
  <si>
    <t>694,63</t>
  </si>
  <si>
    <t>37,54</t>
  </si>
  <si>
    <t>726,04</t>
  </si>
  <si>
    <t>668,62</t>
  </si>
  <si>
    <t>700,03</t>
  </si>
  <si>
    <t>14.06.2013</t>
  </si>
  <si>
    <t>644,04</t>
  </si>
  <si>
    <t>70,59</t>
  </si>
  <si>
    <t>675,45</t>
  </si>
  <si>
    <t>638,43</t>
  </si>
  <si>
    <t>62,06</t>
  </si>
  <si>
    <t>669,84</t>
  </si>
  <si>
    <t>622,47</t>
  </si>
  <si>
    <t>430,62</t>
  </si>
  <si>
    <t>653,88</t>
  </si>
  <si>
    <t>652,24</t>
  </si>
  <si>
    <t>16,53</t>
  </si>
  <si>
    <t>683,65</t>
  </si>
  <si>
    <t>652,84</t>
  </si>
  <si>
    <t>7,09</t>
  </si>
  <si>
    <t>684,25</t>
  </si>
  <si>
    <t>698,95</t>
  </si>
  <si>
    <t>730,36</t>
  </si>
  <si>
    <t>698,54</t>
  </si>
  <si>
    <t>4,75</t>
  </si>
  <si>
    <t>729,95</t>
  </si>
  <si>
    <t>702,29</t>
  </si>
  <si>
    <t>5,52</t>
  </si>
  <si>
    <t>733,7</t>
  </si>
  <si>
    <t>713,02</t>
  </si>
  <si>
    <t>10,93</t>
  </si>
  <si>
    <t>744,43</t>
  </si>
  <si>
    <t>701,88</t>
  </si>
  <si>
    <t>45,59</t>
  </si>
  <si>
    <t>733,29</t>
  </si>
  <si>
    <t>726,92</t>
  </si>
  <si>
    <t>6,23</t>
  </si>
  <si>
    <t>758,33</t>
  </si>
  <si>
    <t>711,98</t>
  </si>
  <si>
    <t>743,39</t>
  </si>
  <si>
    <t>707,3</t>
  </si>
  <si>
    <t>738,71</t>
  </si>
  <si>
    <t>722,73</t>
  </si>
  <si>
    <t>29,3</t>
  </si>
  <si>
    <t>754,14</t>
  </si>
  <si>
    <t>720,85</t>
  </si>
  <si>
    <t>30,62</t>
  </si>
  <si>
    <t>752,26</t>
  </si>
  <si>
    <t>715,95</t>
  </si>
  <si>
    <t>13,44</t>
  </si>
  <si>
    <t>747,36</t>
  </si>
  <si>
    <t>712,48</t>
  </si>
  <si>
    <t>695,67</t>
  </si>
  <si>
    <t>11,4</t>
  </si>
  <si>
    <t>727,08</t>
  </si>
  <si>
    <t>694,5</t>
  </si>
  <si>
    <t>24,78</t>
  </si>
  <si>
    <t>725,91</t>
  </si>
  <si>
    <t>704,11</t>
  </si>
  <si>
    <t>68,75</t>
  </si>
  <si>
    <t>735,52</t>
  </si>
  <si>
    <t>709,62</t>
  </si>
  <si>
    <t>24,56</t>
  </si>
  <si>
    <t>741,03</t>
  </si>
  <si>
    <t>693,39</t>
  </si>
  <si>
    <t>28,59</t>
  </si>
  <si>
    <t>724,8</t>
  </si>
  <si>
    <t>693,4</t>
  </si>
  <si>
    <t>18,12</t>
  </si>
  <si>
    <t>724,81</t>
  </si>
  <si>
    <t>671,69</t>
  </si>
  <si>
    <t>359,94</t>
  </si>
  <si>
    <t>703,1</t>
  </si>
  <si>
    <t>15.06.2013</t>
  </si>
  <si>
    <t>699,33</t>
  </si>
  <si>
    <t>713,07</t>
  </si>
  <si>
    <t>730,74</t>
  </si>
  <si>
    <t>695,28</t>
  </si>
  <si>
    <t>424,44</t>
  </si>
  <si>
    <t>726,69</t>
  </si>
  <si>
    <t>665,39</t>
  </si>
  <si>
    <t>679,13</t>
  </si>
  <si>
    <t>696,8</t>
  </si>
  <si>
    <t>682,74</t>
  </si>
  <si>
    <t>696,27</t>
  </si>
  <si>
    <t>714,15</t>
  </si>
  <si>
    <t>701,79</t>
  </si>
  <si>
    <t>87,21</t>
  </si>
  <si>
    <t>733,2</t>
  </si>
  <si>
    <t>736,92</t>
  </si>
  <si>
    <t>61,39</t>
  </si>
  <si>
    <t>768,33</t>
  </si>
  <si>
    <t>742,8</t>
  </si>
  <si>
    <t>62,33</t>
  </si>
  <si>
    <t>774,21</t>
  </si>
  <si>
    <t>756,3</t>
  </si>
  <si>
    <t>787,71</t>
  </si>
  <si>
    <t>771,34</t>
  </si>
  <si>
    <t>72,12</t>
  </si>
  <si>
    <t>780,79</t>
  </si>
  <si>
    <t>71,69</t>
  </si>
  <si>
    <t>812,2</t>
  </si>
  <si>
    <t>774,07</t>
  </si>
  <si>
    <t>65,5</t>
  </si>
  <si>
    <t>805,48</t>
  </si>
  <si>
    <t>802,84</t>
  </si>
  <si>
    <t>771,23</t>
  </si>
  <si>
    <t>88,69</t>
  </si>
  <si>
    <t>802,64</t>
  </si>
  <si>
    <t>779,03</t>
  </si>
  <si>
    <t>81,49</t>
  </si>
  <si>
    <t>810,44</t>
  </si>
  <si>
    <t>781,25</t>
  </si>
  <si>
    <t>83,93</t>
  </si>
  <si>
    <t>812,66</t>
  </si>
  <si>
    <t>74</t>
  </si>
  <si>
    <t>812,86</t>
  </si>
  <si>
    <t>776,68</t>
  </si>
  <si>
    <t>30,89</t>
  </si>
  <si>
    <t>808,09</t>
  </si>
  <si>
    <t>761,71</t>
  </si>
  <si>
    <t>48,65</t>
  </si>
  <si>
    <t>772,75</t>
  </si>
  <si>
    <t>75,14</t>
  </si>
  <si>
    <t>776,56</t>
  </si>
  <si>
    <t>94,95</t>
  </si>
  <si>
    <t>807,97</t>
  </si>
  <si>
    <t>768,38</t>
  </si>
  <si>
    <t>133,52</t>
  </si>
  <si>
    <t>799,79</t>
  </si>
  <si>
    <t>762,56</t>
  </si>
  <si>
    <t>127,73</t>
  </si>
  <si>
    <t>793,97</t>
  </si>
  <si>
    <t>762,66</t>
  </si>
  <si>
    <t>128,88</t>
  </si>
  <si>
    <t>794,07</t>
  </si>
  <si>
    <t>727,64</t>
  </si>
  <si>
    <t>741,94</t>
  </si>
  <si>
    <t>759,05</t>
  </si>
  <si>
    <t>16.06.2013</t>
  </si>
  <si>
    <t>702,39</t>
  </si>
  <si>
    <t>715,96</t>
  </si>
  <si>
    <t>733,8</t>
  </si>
  <si>
    <t>694,14</t>
  </si>
  <si>
    <t>707,64</t>
  </si>
  <si>
    <t>725,55</t>
  </si>
  <si>
    <t>668,1</t>
  </si>
  <si>
    <t>681,83</t>
  </si>
  <si>
    <t>699,51</t>
  </si>
  <si>
    <t>667,66</t>
  </si>
  <si>
    <t>681,22</t>
  </si>
  <si>
    <t>699,07</t>
  </si>
  <si>
    <t>679,41</t>
  </si>
  <si>
    <t>199,44</t>
  </si>
  <si>
    <t>710,82</t>
  </si>
  <si>
    <t>712,22</t>
  </si>
  <si>
    <t>47,42</t>
  </si>
  <si>
    <t>743,63</t>
  </si>
  <si>
    <t>727,4</t>
  </si>
  <si>
    <t>52,78</t>
  </si>
  <si>
    <t>739,77</t>
  </si>
  <si>
    <t>52,31</t>
  </si>
  <si>
    <t>758,3</t>
  </si>
  <si>
    <t>54,39</t>
  </si>
  <si>
    <t>789,71</t>
  </si>
  <si>
    <t>768,72</t>
  </si>
  <si>
    <t>52,63</t>
  </si>
  <si>
    <t>800,13</t>
  </si>
  <si>
    <t>768,88</t>
  </si>
  <si>
    <t>62,18</t>
  </si>
  <si>
    <t>800,29</t>
  </si>
  <si>
    <t>767,7</t>
  </si>
  <si>
    <t>59,51</t>
  </si>
  <si>
    <t>799,11</t>
  </si>
  <si>
    <t>775,11</t>
  </si>
  <si>
    <t>68,39</t>
  </si>
  <si>
    <t>806,52</t>
  </si>
  <si>
    <t>776,99</t>
  </si>
  <si>
    <t>51,59</t>
  </si>
  <si>
    <t>778,82</t>
  </si>
  <si>
    <t>35,68</t>
  </si>
  <si>
    <t>810,23</t>
  </si>
  <si>
    <t>785,37</t>
  </si>
  <si>
    <t>40,83</t>
  </si>
  <si>
    <t>816,78</t>
  </si>
  <si>
    <t>779,93</t>
  </si>
  <si>
    <t>18,15</t>
  </si>
  <si>
    <t>811,34</t>
  </si>
  <si>
    <t>774,04</t>
  </si>
  <si>
    <t>27,39</t>
  </si>
  <si>
    <t>776,05</t>
  </si>
  <si>
    <t>53,17</t>
  </si>
  <si>
    <t>807,46</t>
  </si>
  <si>
    <t>778,47</t>
  </si>
  <si>
    <t>26,61</t>
  </si>
  <si>
    <t>809,88</t>
  </si>
  <si>
    <t>766</t>
  </si>
  <si>
    <t>100,01</t>
  </si>
  <si>
    <t>797,41</t>
  </si>
  <si>
    <t>751,68</t>
  </si>
  <si>
    <t>87,88</t>
  </si>
  <si>
    <t>783,09</t>
  </si>
  <si>
    <t>752,12</t>
  </si>
  <si>
    <t>87,24</t>
  </si>
  <si>
    <t>783,53</t>
  </si>
  <si>
    <t>724,79</t>
  </si>
  <si>
    <t>122,54</t>
  </si>
  <si>
    <t>17.06.2013</t>
  </si>
  <si>
    <t>663,84</t>
  </si>
  <si>
    <t>677,27</t>
  </si>
  <si>
    <t>695,25</t>
  </si>
  <si>
    <t>663,73</t>
  </si>
  <si>
    <t>676,94</t>
  </si>
  <si>
    <t>695,14</t>
  </si>
  <si>
    <t>660,76</t>
  </si>
  <si>
    <t>672,71</t>
  </si>
  <si>
    <t>692,17</t>
  </si>
  <si>
    <t>664,82</t>
  </si>
  <si>
    <t>619,6</t>
  </si>
  <si>
    <t>696,23</t>
  </si>
  <si>
    <t>704,65</t>
  </si>
  <si>
    <t>111,91</t>
  </si>
  <si>
    <t>736,06</t>
  </si>
  <si>
    <t>746,72</t>
  </si>
  <si>
    <t>32,18</t>
  </si>
  <si>
    <t>778,13</t>
  </si>
  <si>
    <t>748,85</t>
  </si>
  <si>
    <t>12,87</t>
  </si>
  <si>
    <t>780,26</t>
  </si>
  <si>
    <t>755,36</t>
  </si>
  <si>
    <t>40,59</t>
  </si>
  <si>
    <t>766,28</t>
  </si>
  <si>
    <t>24,67</t>
  </si>
  <si>
    <t>797,69</t>
  </si>
  <si>
    <t>1084,99</t>
  </si>
  <si>
    <t>1116,4</t>
  </si>
  <si>
    <t>1086,18</t>
  </si>
  <si>
    <t>1117,59</t>
  </si>
  <si>
    <t>1086,17</t>
  </si>
  <si>
    <t>1117,58</t>
  </si>
  <si>
    <t>1086,52</t>
  </si>
  <si>
    <t>1117,93</t>
  </si>
  <si>
    <t>1086,4</t>
  </si>
  <si>
    <t>2,99</t>
  </si>
  <si>
    <t>1117,81</t>
  </si>
  <si>
    <t>1086,21</t>
  </si>
  <si>
    <t>3</t>
  </si>
  <si>
    <t>1117,62</t>
  </si>
  <si>
    <t>1086</t>
  </si>
  <si>
    <t>2,6</t>
  </si>
  <si>
    <t>1117,41</t>
  </si>
  <si>
    <t>763,84</t>
  </si>
  <si>
    <t>328,74</t>
  </si>
  <si>
    <t>795,25</t>
  </si>
  <si>
    <t>1086,9</t>
  </si>
  <si>
    <t>2,56</t>
  </si>
  <si>
    <t>1118,31</t>
  </si>
  <si>
    <t>1087,01</t>
  </si>
  <si>
    <t>1118,42</t>
  </si>
  <si>
    <t>1086,8</t>
  </si>
  <si>
    <t>2,85</t>
  </si>
  <si>
    <t>1118,21</t>
  </si>
  <si>
    <t>716,45</t>
  </si>
  <si>
    <t>730,99</t>
  </si>
  <si>
    <t>747,86</t>
  </si>
  <si>
    <t>709,77</t>
  </si>
  <si>
    <t>741,18</t>
  </si>
  <si>
    <t>692,22</t>
  </si>
  <si>
    <t>707,82</t>
  </si>
  <si>
    <t>723,63</t>
  </si>
  <si>
    <t>676,19</t>
  </si>
  <si>
    <t>691,1</t>
  </si>
  <si>
    <t>707,6</t>
  </si>
  <si>
    <t>18.06.2013</t>
  </si>
  <si>
    <t>652,25</t>
  </si>
  <si>
    <t>666,12</t>
  </si>
  <si>
    <t>683,66</t>
  </si>
  <si>
    <t>666,58</t>
  </si>
  <si>
    <t>122,71</t>
  </si>
  <si>
    <t>697,99</t>
  </si>
  <si>
    <t>650,99</t>
  </si>
  <si>
    <t>663</t>
  </si>
  <si>
    <t>682,4</t>
  </si>
  <si>
    <t>657,46</t>
  </si>
  <si>
    <t>87,13</t>
  </si>
  <si>
    <t>688,87</t>
  </si>
  <si>
    <t>692,29</t>
  </si>
  <si>
    <t>22,88</t>
  </si>
  <si>
    <t>723,7</t>
  </si>
  <si>
    <t>1088,23</t>
  </si>
  <si>
    <t>1119,64</t>
  </si>
  <si>
    <t>1087,6</t>
  </si>
  <si>
    <t>352,5</t>
  </si>
  <si>
    <t>1119,01</t>
  </si>
  <si>
    <t>1087,51</t>
  </si>
  <si>
    <t>357,62</t>
  </si>
  <si>
    <t>1118,92</t>
  </si>
  <si>
    <t>1086,92</t>
  </si>
  <si>
    <t>339,58</t>
  </si>
  <si>
    <t>1118,33</t>
  </si>
  <si>
    <t>1087</t>
  </si>
  <si>
    <t>358,62</t>
  </si>
  <si>
    <t>1118,41</t>
  </si>
  <si>
    <t>1086,77</t>
  </si>
  <si>
    <t>1118,18</t>
  </si>
  <si>
    <t>1087,31</t>
  </si>
  <si>
    <t>1118,72</t>
  </si>
  <si>
    <t>1088,57</t>
  </si>
  <si>
    <t>1119,98</t>
  </si>
  <si>
    <t>1088,02</t>
  </si>
  <si>
    <t>335,18</t>
  </si>
  <si>
    <t>1119,43</t>
  </si>
  <si>
    <t>1087,04</t>
  </si>
  <si>
    <t>1118,45</t>
  </si>
  <si>
    <t>1086,79</t>
  </si>
  <si>
    <t>1118,2</t>
  </si>
  <si>
    <t>1086,11</t>
  </si>
  <si>
    <t>1117,52</t>
  </si>
  <si>
    <t>1087,76</t>
  </si>
  <si>
    <t>2,58</t>
  </si>
  <si>
    <t>1119,17</t>
  </si>
  <si>
    <t>1087,61</t>
  </si>
  <si>
    <t>1119,02</t>
  </si>
  <si>
    <t>1086,99</t>
  </si>
  <si>
    <t>337,8</t>
  </si>
  <si>
    <t>1118,4</t>
  </si>
  <si>
    <t>719,46</t>
  </si>
  <si>
    <t>33,73</t>
  </si>
  <si>
    <t>750,87</t>
  </si>
  <si>
    <t>710,51</t>
  </si>
  <si>
    <t>73,82</t>
  </si>
  <si>
    <t>741,92</t>
  </si>
  <si>
    <t>678,72</t>
  </si>
  <si>
    <t>45,8</t>
  </si>
  <si>
    <t>710,13</t>
  </si>
  <si>
    <t>19.06.2013</t>
  </si>
  <si>
    <t>625,51</t>
  </si>
  <si>
    <t>638,83</t>
  </si>
  <si>
    <t>656,92</t>
  </si>
  <si>
    <t>623,27</t>
  </si>
  <si>
    <t>58,74</t>
  </si>
  <si>
    <t>654,68</t>
  </si>
  <si>
    <t>593,44</t>
  </si>
  <si>
    <t>605,53</t>
  </si>
  <si>
    <t>624,85</t>
  </si>
  <si>
    <t>606,73</t>
  </si>
  <si>
    <t>131,63</t>
  </si>
  <si>
    <t>638,14</t>
  </si>
  <si>
    <t>656,03</t>
  </si>
  <si>
    <t>440,4</t>
  </si>
  <si>
    <t>687,44</t>
  </si>
  <si>
    <t>692,27</t>
  </si>
  <si>
    <t>402,12</t>
  </si>
  <si>
    <t>723,68</t>
  </si>
  <si>
    <t>1086,6</t>
  </si>
  <si>
    <t>1118,01</t>
  </si>
  <si>
    <t>1086,48</t>
  </si>
  <si>
    <t>1,49</t>
  </si>
  <si>
    <t>1117,89</t>
  </si>
  <si>
    <t>1085,6</t>
  </si>
  <si>
    <t>1117,01</t>
  </si>
  <si>
    <t>1085,86</t>
  </si>
  <si>
    <t>1117,27</t>
  </si>
  <si>
    <t>1085,79</t>
  </si>
  <si>
    <t>1117,2</t>
  </si>
  <si>
    <t>1085,59</t>
  </si>
  <si>
    <t>1117</t>
  </si>
  <si>
    <t>1086,12</t>
  </si>
  <si>
    <t>1117,53</t>
  </si>
  <si>
    <t>1087,36</t>
  </si>
  <si>
    <t>374,35</t>
  </si>
  <si>
    <t>1118,77</t>
  </si>
  <si>
    <t>1087,38</t>
  </si>
  <si>
    <t>1118,79</t>
  </si>
  <si>
    <t>1087,28</t>
  </si>
  <si>
    <t>1118,69</t>
  </si>
  <si>
    <t>1087,07</t>
  </si>
  <si>
    <t>379,06</t>
  </si>
  <si>
    <t>1118,48</t>
  </si>
  <si>
    <t>1087,27</t>
  </si>
  <si>
    <t>1118,68</t>
  </si>
  <si>
    <t>1086,83</t>
  </si>
  <si>
    <t>1118,24</t>
  </si>
  <si>
    <t>1086,3</t>
  </si>
  <si>
    <t>1117,71</t>
  </si>
  <si>
    <t>1085,84</t>
  </si>
  <si>
    <t>446,4</t>
  </si>
  <si>
    <t>1117,25</t>
  </si>
  <si>
    <t>684,29</t>
  </si>
  <si>
    <t>47,6</t>
  </si>
  <si>
    <t>715,7</t>
  </si>
  <si>
    <t>646,62</t>
  </si>
  <si>
    <t>660,73</t>
  </si>
  <si>
    <t>678,03</t>
  </si>
  <si>
    <t>667,67</t>
  </si>
  <si>
    <t>683,39</t>
  </si>
  <si>
    <t>20.06.2013</t>
  </si>
  <si>
    <t>660,89</t>
  </si>
  <si>
    <t>675,29</t>
  </si>
  <si>
    <t>692,3</t>
  </si>
  <si>
    <t>658,07</t>
  </si>
  <si>
    <t>672,3</t>
  </si>
  <si>
    <t>689,48</t>
  </si>
  <si>
    <t>624,98</t>
  </si>
  <si>
    <t>638,29</t>
  </si>
  <si>
    <t>656,39</t>
  </si>
  <si>
    <t>632,34</t>
  </si>
  <si>
    <t>60,79</t>
  </si>
  <si>
    <t>663,75</t>
  </si>
  <si>
    <t>1088,13</t>
  </si>
  <si>
    <t>1119,54</t>
  </si>
  <si>
    <t>1086,2</t>
  </si>
  <si>
    <t>1117,61</t>
  </si>
  <si>
    <t>1088,01</t>
  </si>
  <si>
    <t>1119,42</t>
  </si>
  <si>
    <t>1087,8</t>
  </si>
  <si>
    <t>1119,21</t>
  </si>
  <si>
    <t>1086,45</t>
  </si>
  <si>
    <t>1117,86</t>
  </si>
  <si>
    <t>1086,55</t>
  </si>
  <si>
    <t>1117,96</t>
  </si>
  <si>
    <t>1086,49</t>
  </si>
  <si>
    <t>1117,9</t>
  </si>
  <si>
    <t>1086,26</t>
  </si>
  <si>
    <t>1117,67</t>
  </si>
  <si>
    <t>1088,51</t>
  </si>
  <si>
    <t>1119,92</t>
  </si>
  <si>
    <t>1088,3</t>
  </si>
  <si>
    <t>1119,71</t>
  </si>
  <si>
    <t>1088,22</t>
  </si>
  <si>
    <t>1119,63</t>
  </si>
  <si>
    <t>1087,65</t>
  </si>
  <si>
    <t>1119,06</t>
  </si>
  <si>
    <t>1089,06</t>
  </si>
  <si>
    <t>1120,47</t>
  </si>
  <si>
    <t>1086,68</t>
  </si>
  <si>
    <t>0,8</t>
  </si>
  <si>
    <t>1118,09</t>
  </si>
  <si>
    <t>1085,53</t>
  </si>
  <si>
    <t>413,86</t>
  </si>
  <si>
    <t>1116,94</t>
  </si>
  <si>
    <t>699,48</t>
  </si>
  <si>
    <t>26,84</t>
  </si>
  <si>
    <t>730,89</t>
  </si>
  <si>
    <t>681,76</t>
  </si>
  <si>
    <t>67,13</t>
  </si>
  <si>
    <t>713,17</t>
  </si>
  <si>
    <t>678</t>
  </si>
  <si>
    <t>71,52</t>
  </si>
  <si>
    <t>709,41</t>
  </si>
  <si>
    <t>21.06.2013</t>
  </si>
  <si>
    <t>677,11</t>
  </si>
  <si>
    <t>148,42</t>
  </si>
  <si>
    <t>708,52</t>
  </si>
  <si>
    <t>676,36</t>
  </si>
  <si>
    <t>692,51</t>
  </si>
  <si>
    <t>707,77</t>
  </si>
  <si>
    <t>651,48</t>
  </si>
  <si>
    <t>665,58</t>
  </si>
  <si>
    <t>682,89</t>
  </si>
  <si>
    <t>680,92</t>
  </si>
  <si>
    <t>698,97</t>
  </si>
  <si>
    <t>717,26</t>
  </si>
  <si>
    <t>389,87</t>
  </si>
  <si>
    <t>1097,78</t>
  </si>
  <si>
    <t>1129,19</t>
  </si>
  <si>
    <t>1098,8</t>
  </si>
  <si>
    <t>1130,21</t>
  </si>
  <si>
    <t>1098,33</t>
  </si>
  <si>
    <t>1129,74</t>
  </si>
  <si>
    <t>1097,2</t>
  </si>
  <si>
    <t>1128,61</t>
  </si>
  <si>
    <t>1097,26</t>
  </si>
  <si>
    <t>1128,67</t>
  </si>
  <si>
    <t>1096,98</t>
  </si>
  <si>
    <t>1128,39</t>
  </si>
  <si>
    <t>1097,72</t>
  </si>
  <si>
    <t>1129,13</t>
  </si>
  <si>
    <t>1099,75</t>
  </si>
  <si>
    <t>1131,16</t>
  </si>
  <si>
    <t>1098,98</t>
  </si>
  <si>
    <t>1130,39</t>
  </si>
  <si>
    <t>1098,3</t>
  </si>
  <si>
    <t>1129,71</t>
  </si>
  <si>
    <t>1130,32</t>
  </si>
  <si>
    <t>3,04</t>
  </si>
  <si>
    <t>1128,87</t>
  </si>
  <si>
    <t>1096,86</t>
  </si>
  <si>
    <t>3,45</t>
  </si>
  <si>
    <t>1128,27</t>
  </si>
  <si>
    <t>1095,51</t>
  </si>
  <si>
    <t>449,6</t>
  </si>
  <si>
    <t>1126,92</t>
  </si>
  <si>
    <t>749,12</t>
  </si>
  <si>
    <t>97,33</t>
  </si>
  <si>
    <t>780,53</t>
  </si>
  <si>
    <t>727,58</t>
  </si>
  <si>
    <t>741,54</t>
  </si>
  <si>
    <t>709,71</t>
  </si>
  <si>
    <t>728,16</t>
  </si>
  <si>
    <t>741,12</t>
  </si>
  <si>
    <t>22.06.2013</t>
  </si>
  <si>
    <t>717,58</t>
  </si>
  <si>
    <t>56,14</t>
  </si>
  <si>
    <t>748,99</t>
  </si>
  <si>
    <t>705,85</t>
  </si>
  <si>
    <t>54,1</t>
  </si>
  <si>
    <t>737,26</t>
  </si>
  <si>
    <t>660,84</t>
  </si>
  <si>
    <t>59,16</t>
  </si>
  <si>
    <t>692,25</t>
  </si>
  <si>
    <t>605,31</t>
  </si>
  <si>
    <t>20,28</t>
  </si>
  <si>
    <t>636,72</t>
  </si>
  <si>
    <t>697,5</t>
  </si>
  <si>
    <t>124,16</t>
  </si>
  <si>
    <t>728,91</t>
  </si>
  <si>
    <t>404,37</t>
  </si>
  <si>
    <t>1142,35</t>
  </si>
  <si>
    <t>1173,76</t>
  </si>
  <si>
    <t>1142,72</t>
  </si>
  <si>
    <t>1174,13</t>
  </si>
  <si>
    <t>1142,74</t>
  </si>
  <si>
    <t>0,29</t>
  </si>
  <si>
    <t>1174,15</t>
  </si>
  <si>
    <t>1142,82</t>
  </si>
  <si>
    <t>1174,23</t>
  </si>
  <si>
    <t>1143,01</t>
  </si>
  <si>
    <t>1174,42</t>
  </si>
  <si>
    <t>1142,57</t>
  </si>
  <si>
    <t>1173,98</t>
  </si>
  <si>
    <t>1142,27</t>
  </si>
  <si>
    <t>1173,68</t>
  </si>
  <si>
    <t>1141,73</t>
  </si>
  <si>
    <t>1173,14</t>
  </si>
  <si>
    <t>1141,33</t>
  </si>
  <si>
    <t>1172,74</t>
  </si>
  <si>
    <t>1140,97</t>
  </si>
  <si>
    <t>0,5</t>
  </si>
  <si>
    <t>1172,38</t>
  </si>
  <si>
    <t>1140,19</t>
  </si>
  <si>
    <t>1171,6</t>
  </si>
  <si>
    <t>779,69</t>
  </si>
  <si>
    <t>369,3</t>
  </si>
  <si>
    <t>811,1</t>
  </si>
  <si>
    <t>1140,51</t>
  </si>
  <si>
    <t>1171,92</t>
  </si>
  <si>
    <t>1141,17</t>
  </si>
  <si>
    <t>1,48</t>
  </si>
  <si>
    <t>1172,58</t>
  </si>
  <si>
    <t>781,72</t>
  </si>
  <si>
    <t>75,79</t>
  </si>
  <si>
    <t>813,13</t>
  </si>
  <si>
    <t>776,48</t>
  </si>
  <si>
    <t>68,92</t>
  </si>
  <si>
    <t>807,89</t>
  </si>
  <si>
    <t>752,57</t>
  </si>
  <si>
    <t>92,16</t>
  </si>
  <si>
    <t>783,98</t>
  </si>
  <si>
    <t>745,64</t>
  </si>
  <si>
    <t>105,49</t>
  </si>
  <si>
    <t>777,05</t>
  </si>
  <si>
    <t>23.06.2013</t>
  </si>
  <si>
    <t>684,78</t>
  </si>
  <si>
    <t>121,61</t>
  </si>
  <si>
    <t>716,19</t>
  </si>
  <si>
    <t>674,09</t>
  </si>
  <si>
    <t>690,92</t>
  </si>
  <si>
    <t>705,5</t>
  </si>
  <si>
    <t>596,08</t>
  </si>
  <si>
    <t>609,87</t>
  </si>
  <si>
    <t>627,49</t>
  </si>
  <si>
    <t>562,46</t>
  </si>
  <si>
    <t>574,49</t>
  </si>
  <si>
    <t>593,87</t>
  </si>
  <si>
    <t>593,17</t>
  </si>
  <si>
    <t>605,4</t>
  </si>
  <si>
    <t>624,58</t>
  </si>
  <si>
    <t>668,83</t>
  </si>
  <si>
    <t>41,67</t>
  </si>
  <si>
    <t>700,24</t>
  </si>
  <si>
    <t>702,63</t>
  </si>
  <si>
    <t>448,78</t>
  </si>
  <si>
    <t>734,04</t>
  </si>
  <si>
    <t>1142,86</t>
  </si>
  <si>
    <t>1174,27</t>
  </si>
  <si>
    <t>1142,63</t>
  </si>
  <si>
    <t>1174,04</t>
  </si>
  <si>
    <t>1142,46</t>
  </si>
  <si>
    <t>1173,87</t>
  </si>
  <si>
    <t>1142,23</t>
  </si>
  <si>
    <t>1173,64</t>
  </si>
  <si>
    <t>1141,97</t>
  </si>
  <si>
    <t>433,01</t>
  </si>
  <si>
    <t>1173,38</t>
  </si>
  <si>
    <t>1141,37</t>
  </si>
  <si>
    <t>1172,78</t>
  </si>
  <si>
    <t>1139,96</t>
  </si>
  <si>
    <t>0,81</t>
  </si>
  <si>
    <t>1171,37</t>
  </si>
  <si>
    <t>1139,74</t>
  </si>
  <si>
    <t>421,52</t>
  </si>
  <si>
    <t>1171,15</t>
  </si>
  <si>
    <t>1139,03</t>
  </si>
  <si>
    <t>425,38</t>
  </si>
  <si>
    <t>1170,44</t>
  </si>
  <si>
    <t>1141,76</t>
  </si>
  <si>
    <t>1173,17</t>
  </si>
  <si>
    <t>1140,96</t>
  </si>
  <si>
    <t>1172,37</t>
  </si>
  <si>
    <t>1141,03</t>
  </si>
  <si>
    <t>500,92</t>
  </si>
  <si>
    <t>1172,44</t>
  </si>
  <si>
    <t>753,72</t>
  </si>
  <si>
    <t>209,05</t>
  </si>
  <si>
    <t>785,13</t>
  </si>
  <si>
    <t>676,73</t>
  </si>
  <si>
    <t>690,8</t>
  </si>
  <si>
    <t>708,14</t>
  </si>
  <si>
    <t>571,28</t>
  </si>
  <si>
    <t>583,62</t>
  </si>
  <si>
    <t>602,69</t>
  </si>
  <si>
    <t>566,09</t>
  </si>
  <si>
    <t>578,53</t>
  </si>
  <si>
    <t>597,5</t>
  </si>
  <si>
    <t>24.06.2013</t>
  </si>
  <si>
    <t>676,52</t>
  </si>
  <si>
    <t>694,09</t>
  </si>
  <si>
    <t>707,93</t>
  </si>
  <si>
    <t>691,79</t>
  </si>
  <si>
    <t>709,88</t>
  </si>
  <si>
    <t>723,2</t>
  </si>
  <si>
    <t>683,07</t>
  </si>
  <si>
    <t>699,27</t>
  </si>
  <si>
    <t>714,48</t>
  </si>
  <si>
    <t>685,51</t>
  </si>
  <si>
    <t>54,98</t>
  </si>
  <si>
    <t>716,92</t>
  </si>
  <si>
    <t>719,68</t>
  </si>
  <si>
    <t>427,5</t>
  </si>
  <si>
    <t>751,09</t>
  </si>
  <si>
    <t>1138,25</t>
  </si>
  <si>
    <t>1169,66</t>
  </si>
  <si>
    <t>1138</t>
  </si>
  <si>
    <t>1169,41</t>
  </si>
  <si>
    <t>1137,68</t>
  </si>
  <si>
    <t>1169,09</t>
  </si>
  <si>
    <t>1138,29</t>
  </si>
  <si>
    <t>1169,7</t>
  </si>
  <si>
    <t>1139,8</t>
  </si>
  <si>
    <t>1171,21</t>
  </si>
  <si>
    <t>1139,43</t>
  </si>
  <si>
    <t>1170,84</t>
  </si>
  <si>
    <t>1139,87</t>
  </si>
  <si>
    <t>1171,28</t>
  </si>
  <si>
    <t>1139,47</t>
  </si>
  <si>
    <t>1170,88</t>
  </si>
  <si>
    <t>1138,39</t>
  </si>
  <si>
    <t>1169,8</t>
  </si>
  <si>
    <t>1138,4</t>
  </si>
  <si>
    <t>388,36</t>
  </si>
  <si>
    <t>1169,81</t>
  </si>
  <si>
    <t>1137,92</t>
  </si>
  <si>
    <t>428,41</t>
  </si>
  <si>
    <t>1169,33</t>
  </si>
  <si>
    <t>1136,85</t>
  </si>
  <si>
    <t>431,16</t>
  </si>
  <si>
    <t>1168,26</t>
  </si>
  <si>
    <t>1138,9</t>
  </si>
  <si>
    <t>457,29</t>
  </si>
  <si>
    <t>1170,31</t>
  </si>
  <si>
    <t>1138,75</t>
  </si>
  <si>
    <t>1170,16</t>
  </si>
  <si>
    <t>1138,91</t>
  </si>
  <si>
    <t>477,57</t>
  </si>
  <si>
    <t>1170,32</t>
  </si>
  <si>
    <t>1138,35</t>
  </si>
  <si>
    <t>580,19</t>
  </si>
  <si>
    <t>1169,76</t>
  </si>
  <si>
    <t>742,09</t>
  </si>
  <si>
    <t>99,24</t>
  </si>
  <si>
    <t>773,5</t>
  </si>
  <si>
    <t>712,91</t>
  </si>
  <si>
    <t>410,21</t>
  </si>
  <si>
    <t>744,32</t>
  </si>
  <si>
    <t>688,22</t>
  </si>
  <si>
    <t>391,19</t>
  </si>
  <si>
    <t>719,63</t>
  </si>
  <si>
    <t>25.06.2013</t>
  </si>
  <si>
    <t>667,76</t>
  </si>
  <si>
    <t>685,25</t>
  </si>
  <si>
    <t>699,17</t>
  </si>
  <si>
    <t>668,91</t>
  </si>
  <si>
    <t>381,91</t>
  </si>
  <si>
    <t>700,32</t>
  </si>
  <si>
    <t>668,03</t>
  </si>
  <si>
    <t>184,01</t>
  </si>
  <si>
    <t>699,44</t>
  </si>
  <si>
    <t>668,71</t>
  </si>
  <si>
    <t>101,93</t>
  </si>
  <si>
    <t>700,12</t>
  </si>
  <si>
    <t>1140,61</t>
  </si>
  <si>
    <t>1172,02</t>
  </si>
  <si>
    <t>1139,88</t>
  </si>
  <si>
    <t>1171,29</t>
  </si>
  <si>
    <t>1140,23</t>
  </si>
  <si>
    <t>1171,64</t>
  </si>
  <si>
    <t>1140</t>
  </si>
  <si>
    <t>1171,41</t>
  </si>
  <si>
    <t>1138,42</t>
  </si>
  <si>
    <t>1169,83</t>
  </si>
  <si>
    <t>1141,55</t>
  </si>
  <si>
    <t>1172,96</t>
  </si>
  <si>
    <t>1143,26</t>
  </si>
  <si>
    <t>1174,67</t>
  </si>
  <si>
    <t>1141,25</t>
  </si>
  <si>
    <t>1172,66</t>
  </si>
  <si>
    <t>1140,82</t>
  </si>
  <si>
    <t>1172,23</t>
  </si>
  <si>
    <t>1140,05</t>
  </si>
  <si>
    <t>1171,46</t>
  </si>
  <si>
    <t>1140,07</t>
  </si>
  <si>
    <t>1171,48</t>
  </si>
  <si>
    <t>1141,42</t>
  </si>
  <si>
    <t>1,56</t>
  </si>
  <si>
    <t>1172,83</t>
  </si>
  <si>
    <t>1138,83</t>
  </si>
  <si>
    <t>1170,24</t>
  </si>
  <si>
    <t>1140,09</t>
  </si>
  <si>
    <t>1171,5</t>
  </si>
  <si>
    <t>1139,18</t>
  </si>
  <si>
    <t>1170,59</t>
  </si>
  <si>
    <t>1138,64</t>
  </si>
  <si>
    <t>495,78</t>
  </si>
  <si>
    <t>1170,05</t>
  </si>
  <si>
    <t>1137,5</t>
  </si>
  <si>
    <t>517,22</t>
  </si>
  <si>
    <t>1168,91</t>
  </si>
  <si>
    <t>711,85</t>
  </si>
  <si>
    <t>83,02</t>
  </si>
  <si>
    <t>743,26</t>
  </si>
  <si>
    <t>708,16</t>
  </si>
  <si>
    <t>77,73</t>
  </si>
  <si>
    <t>739,57</t>
  </si>
  <si>
    <t>680,5</t>
  </si>
  <si>
    <t>698,67</t>
  </si>
  <si>
    <t>711,91</t>
  </si>
  <si>
    <t>26.06.2013</t>
  </si>
  <si>
    <t>633,53</t>
  </si>
  <si>
    <t>664,94</t>
  </si>
  <si>
    <t>629,69</t>
  </si>
  <si>
    <t>165,88</t>
  </si>
  <si>
    <t>661,1</t>
  </si>
  <si>
    <t>564,14</t>
  </si>
  <si>
    <t>577,18</t>
  </si>
  <si>
    <t>595,55</t>
  </si>
  <si>
    <t>580,86</t>
  </si>
  <si>
    <t>592,92</t>
  </si>
  <si>
    <t>612,27</t>
  </si>
  <si>
    <t>650,94</t>
  </si>
  <si>
    <t>499,21</t>
  </si>
  <si>
    <t>682,35</t>
  </si>
  <si>
    <t>677,99</t>
  </si>
  <si>
    <t>471,31</t>
  </si>
  <si>
    <t>709,4</t>
  </si>
  <si>
    <t>1139,77</t>
  </si>
  <si>
    <t>1171,18</t>
  </si>
  <si>
    <t>1139,91</t>
  </si>
  <si>
    <t>1171,32</t>
  </si>
  <si>
    <t>1138,48</t>
  </si>
  <si>
    <t>1169,89</t>
  </si>
  <si>
    <t>1142,24</t>
  </si>
  <si>
    <t>1173,65</t>
  </si>
  <si>
    <t>1141,44</t>
  </si>
  <si>
    <t>1172,85</t>
  </si>
  <si>
    <t>1141,3</t>
  </si>
  <si>
    <t>1172,71</t>
  </si>
  <si>
    <t>1141,34</t>
  </si>
  <si>
    <t>1172,75</t>
  </si>
  <si>
    <t>1141,51</t>
  </si>
  <si>
    <t>9,54</t>
  </si>
  <si>
    <t>1172,92</t>
  </si>
  <si>
    <t>1140,73</t>
  </si>
  <si>
    <t>0,7</t>
  </si>
  <si>
    <t>1172,14</t>
  </si>
  <si>
    <t>1139,48</t>
  </si>
  <si>
    <t>1170,89</t>
  </si>
  <si>
    <t>1139,7</t>
  </si>
  <si>
    <t>1171,11</t>
  </si>
  <si>
    <t>1139,05</t>
  </si>
  <si>
    <t>1170,46</t>
  </si>
  <si>
    <t>1137,99</t>
  </si>
  <si>
    <t>1169,4</t>
  </si>
  <si>
    <t>1136,82</t>
  </si>
  <si>
    <t>491,97</t>
  </si>
  <si>
    <t>1168,23</t>
  </si>
  <si>
    <t>684,45</t>
  </si>
  <si>
    <t>25,05</t>
  </si>
  <si>
    <t>715,86</t>
  </si>
  <si>
    <t>673,8</t>
  </si>
  <si>
    <t>41,26</t>
  </si>
  <si>
    <t>705,21</t>
  </si>
  <si>
    <t>660,53</t>
  </si>
  <si>
    <t>102,32</t>
  </si>
  <si>
    <t>691,94</t>
  </si>
  <si>
    <t>27.06.2013</t>
  </si>
  <si>
    <t>663,5</t>
  </si>
  <si>
    <t>105,11</t>
  </si>
  <si>
    <t>694,91</t>
  </si>
  <si>
    <t>675,25</t>
  </si>
  <si>
    <t>120,41</t>
  </si>
  <si>
    <t>706,66</t>
  </si>
  <si>
    <t>668</t>
  </si>
  <si>
    <t>110,41</t>
  </si>
  <si>
    <t>699,41</t>
  </si>
  <si>
    <t>675,67</t>
  </si>
  <si>
    <t>10,89</t>
  </si>
  <si>
    <t>707,08</t>
  </si>
  <si>
    <t>466,5</t>
  </si>
  <si>
    <t>714,82</t>
  </si>
  <si>
    <t>1141,23</t>
  </si>
  <si>
    <t>1,24</t>
  </si>
  <si>
    <t>1172,64</t>
  </si>
  <si>
    <t>1138,73</t>
  </si>
  <si>
    <t>1170,14</t>
  </si>
  <si>
    <t>1139,71</t>
  </si>
  <si>
    <t>1,01</t>
  </si>
  <si>
    <t>1171,12</t>
  </si>
  <si>
    <t>1140,06</t>
  </si>
  <si>
    <t>1171,47</t>
  </si>
  <si>
    <t>1139,3</t>
  </si>
  <si>
    <t>0,91</t>
  </si>
  <si>
    <t>1170,71</t>
  </si>
  <si>
    <t>1,82</t>
  </si>
  <si>
    <t>1138,93</t>
  </si>
  <si>
    <t>0,99</t>
  </si>
  <si>
    <t>1170,34</t>
  </si>
  <si>
    <t>1138,79</t>
  </si>
  <si>
    <t>1170,2</t>
  </si>
  <si>
    <t>1137,31</t>
  </si>
  <si>
    <t>1168,72</t>
  </si>
  <si>
    <t>1138,95</t>
  </si>
  <si>
    <t>1170,36</t>
  </si>
  <si>
    <t>1139,31</t>
  </si>
  <si>
    <t>1170,72</t>
  </si>
  <si>
    <t>1137,94</t>
  </si>
  <si>
    <t>1169,35</t>
  </si>
  <si>
    <t>1137,89</t>
  </si>
  <si>
    <t>3,07</t>
  </si>
  <si>
    <t>1169,3</t>
  </si>
  <si>
    <t>1137,67</t>
  </si>
  <si>
    <t>0,74</t>
  </si>
  <si>
    <t>1169,08</t>
  </si>
  <si>
    <t>1136,38</t>
  </si>
  <si>
    <t>1167,79</t>
  </si>
  <si>
    <t>1135,69</t>
  </si>
  <si>
    <t>505,63</t>
  </si>
  <si>
    <t>1167,1</t>
  </si>
  <si>
    <t>735,57</t>
  </si>
  <si>
    <t>73,05</t>
  </si>
  <si>
    <t>766,98</t>
  </si>
  <si>
    <t>44,21</t>
  </si>
  <si>
    <t>743,43</t>
  </si>
  <si>
    <t>37,5</t>
  </si>
  <si>
    <t>715,07</t>
  </si>
  <si>
    <t>28.06.2013</t>
  </si>
  <si>
    <t>684,59</t>
  </si>
  <si>
    <t>127,7</t>
  </si>
  <si>
    <t>716</t>
  </si>
  <si>
    <t>686,04</t>
  </si>
  <si>
    <t>49,01</t>
  </si>
  <si>
    <t>717,45</t>
  </si>
  <si>
    <t>679,07</t>
  </si>
  <si>
    <t>22,38</t>
  </si>
  <si>
    <t>710,48</t>
  </si>
  <si>
    <t>665,41</t>
  </si>
  <si>
    <t>46,77</t>
  </si>
  <si>
    <t>696,82</t>
  </si>
  <si>
    <t>1139,42</t>
  </si>
  <si>
    <t>1,54</t>
  </si>
  <si>
    <t>1170,83</t>
  </si>
  <si>
    <t>1140,42</t>
  </si>
  <si>
    <t>1171,83</t>
  </si>
  <si>
    <t>1138,38</t>
  </si>
  <si>
    <t>1169,79</t>
  </si>
  <si>
    <t>1137,84</t>
  </si>
  <si>
    <t>1</t>
  </si>
  <si>
    <t>1169,25</t>
  </si>
  <si>
    <t>1136</t>
  </si>
  <si>
    <t>1167,41</t>
  </si>
  <si>
    <t>1139,68</t>
  </si>
  <si>
    <t>1171,09</t>
  </si>
  <si>
    <t>1139,6</t>
  </si>
  <si>
    <t>1171,01</t>
  </si>
  <si>
    <t>1139,38</t>
  </si>
  <si>
    <t>1170,79</t>
  </si>
  <si>
    <t>1139,66</t>
  </si>
  <si>
    <t>1171,07</t>
  </si>
  <si>
    <t>1138,58</t>
  </si>
  <si>
    <t>1,05</t>
  </si>
  <si>
    <t>1169,99</t>
  </si>
  <si>
    <t>443,17</t>
  </si>
  <si>
    <t>1138,99</t>
  </si>
  <si>
    <t>455,76</t>
  </si>
  <si>
    <t>1170,4</t>
  </si>
  <si>
    <t>1139,57</t>
  </si>
  <si>
    <t>447,98</t>
  </si>
  <si>
    <t>1170,98</t>
  </si>
  <si>
    <t>719,35</t>
  </si>
  <si>
    <t>33,81</t>
  </si>
  <si>
    <t>750,76</t>
  </si>
  <si>
    <t>725,45</t>
  </si>
  <si>
    <t>18,91</t>
  </si>
  <si>
    <t>728,56</t>
  </si>
  <si>
    <t>43,92</t>
  </si>
  <si>
    <t>734,77</t>
  </si>
  <si>
    <t>43,9</t>
  </si>
  <si>
    <t>766,18</t>
  </si>
  <si>
    <t>713,23</t>
  </si>
  <si>
    <t>55,94</t>
  </si>
  <si>
    <t>744,64</t>
  </si>
  <si>
    <t>710,87</t>
  </si>
  <si>
    <t>272,35</t>
  </si>
  <si>
    <t>742,28</t>
  </si>
  <si>
    <t>685,23</t>
  </si>
  <si>
    <t>381,22</t>
  </si>
  <si>
    <t>716,64</t>
  </si>
  <si>
    <t>29.06.2013</t>
  </si>
  <si>
    <t>688,15</t>
  </si>
  <si>
    <t>8,84</t>
  </si>
  <si>
    <t>719,56</t>
  </si>
  <si>
    <t>684,7</t>
  </si>
  <si>
    <t>121,66</t>
  </si>
  <si>
    <t>676,62</t>
  </si>
  <si>
    <t>111,04</t>
  </si>
  <si>
    <t>708,03</t>
  </si>
  <si>
    <t>648,69</t>
  </si>
  <si>
    <t>50,35</t>
  </si>
  <si>
    <t>680,1</t>
  </si>
  <si>
    <t>658,24</t>
  </si>
  <si>
    <t>689,65</t>
  </si>
  <si>
    <t>676,31</t>
  </si>
  <si>
    <t>17,99</t>
  </si>
  <si>
    <t>671,73</t>
  </si>
  <si>
    <t>63,5</t>
  </si>
  <si>
    <t>703,14</t>
  </si>
  <si>
    <t>672</t>
  </si>
  <si>
    <t>80,61</t>
  </si>
  <si>
    <t>703,41</t>
  </si>
  <si>
    <t>685,78</t>
  </si>
  <si>
    <t>14,27</t>
  </si>
  <si>
    <t>680,94</t>
  </si>
  <si>
    <t>23,34</t>
  </si>
  <si>
    <t>712,35</t>
  </si>
  <si>
    <t>681,71</t>
  </si>
  <si>
    <t>35,87</t>
  </si>
  <si>
    <t>713,12</t>
  </si>
  <si>
    <t>684,95</t>
  </si>
  <si>
    <t>26,69</t>
  </si>
  <si>
    <t>716,36</t>
  </si>
  <si>
    <t>695,33</t>
  </si>
  <si>
    <t>9,18</t>
  </si>
  <si>
    <t>726,74</t>
  </si>
  <si>
    <t>7,66</t>
  </si>
  <si>
    <t>698,05</t>
  </si>
  <si>
    <t>7,06</t>
  </si>
  <si>
    <t>729,46</t>
  </si>
  <si>
    <t>700,23</t>
  </si>
  <si>
    <t>11,68</t>
  </si>
  <si>
    <t>731,64</t>
  </si>
  <si>
    <t>689,5</t>
  </si>
  <si>
    <t>7,47</t>
  </si>
  <si>
    <t>720,91</t>
  </si>
  <si>
    <t>693,1</t>
  </si>
  <si>
    <t>1,8</t>
  </si>
  <si>
    <t>724,51</t>
  </si>
  <si>
    <t>706,32</t>
  </si>
  <si>
    <t>12,54</t>
  </si>
  <si>
    <t>737,73</t>
  </si>
  <si>
    <t>11,52</t>
  </si>
  <si>
    <t>727,85</t>
  </si>
  <si>
    <t>4,54</t>
  </si>
  <si>
    <t>759,26</t>
  </si>
  <si>
    <t>714,14</t>
  </si>
  <si>
    <t>732,21</t>
  </si>
  <si>
    <t>745,55</t>
  </si>
  <si>
    <t>689</t>
  </si>
  <si>
    <t>704,95</t>
  </si>
  <si>
    <t>720,41</t>
  </si>
  <si>
    <t>30.06.2013</t>
  </si>
  <si>
    <t>679,35</t>
  </si>
  <si>
    <t>4,16</t>
  </si>
  <si>
    <t>710,76</t>
  </si>
  <si>
    <t>677,92</t>
  </si>
  <si>
    <t>34,23</t>
  </si>
  <si>
    <t>709,33</t>
  </si>
  <si>
    <t>663,41</t>
  </si>
  <si>
    <t>35,12</t>
  </si>
  <si>
    <t>694,82</t>
  </si>
  <si>
    <t>566,34</t>
  </si>
  <si>
    <t>278,96</t>
  </si>
  <si>
    <t>597,75</t>
  </si>
  <si>
    <t>604,48</t>
  </si>
  <si>
    <t>310,99</t>
  </si>
  <si>
    <t>635,89</t>
  </si>
  <si>
    <t>657,11</t>
  </si>
  <si>
    <t>12,17</t>
  </si>
  <si>
    <t>688,52</t>
  </si>
  <si>
    <t>607,31</t>
  </si>
  <si>
    <t>309,55</t>
  </si>
  <si>
    <t>638,72</t>
  </si>
  <si>
    <t>647</t>
  </si>
  <si>
    <t>357,75</t>
  </si>
  <si>
    <t>678,41</t>
  </si>
  <si>
    <t>676,95</t>
  </si>
  <si>
    <t>10,28</t>
  </si>
  <si>
    <t>708,36</t>
  </si>
  <si>
    <t>674,66</t>
  </si>
  <si>
    <t>20,98</t>
  </si>
  <si>
    <t>674,02</t>
  </si>
  <si>
    <t>25,2</t>
  </si>
  <si>
    <t>705,43</t>
  </si>
  <si>
    <t>676,43</t>
  </si>
  <si>
    <t>17,24</t>
  </si>
  <si>
    <t>707,84</t>
  </si>
  <si>
    <t>685,24</t>
  </si>
  <si>
    <t>716,65</t>
  </si>
  <si>
    <t>690,28</t>
  </si>
  <si>
    <t>687,28</t>
  </si>
  <si>
    <t>8,13</t>
  </si>
  <si>
    <t>718,69</t>
  </si>
  <si>
    <t>5,17</t>
  </si>
  <si>
    <t>723,58</t>
  </si>
  <si>
    <t>704,36</t>
  </si>
  <si>
    <t>1,59</t>
  </si>
  <si>
    <t>735,77</t>
  </si>
  <si>
    <t>688,07</t>
  </si>
  <si>
    <t>10,36</t>
  </si>
  <si>
    <t>719,48</t>
  </si>
  <si>
    <t>699,5</t>
  </si>
  <si>
    <t>13,52</t>
  </si>
  <si>
    <t>730,91</t>
  </si>
  <si>
    <t>698,28</t>
  </si>
  <si>
    <t>17,48</t>
  </si>
  <si>
    <t>729,69</t>
  </si>
  <si>
    <t>714,98</t>
  </si>
  <si>
    <t>25,34</t>
  </si>
  <si>
    <t>711,56</t>
  </si>
  <si>
    <t>21,53</t>
  </si>
  <si>
    <t>742,97</t>
  </si>
  <si>
    <t>710,74</t>
  </si>
  <si>
    <t>23,61</t>
  </si>
  <si>
    <t>742,15</t>
  </si>
  <si>
    <t>687,16</t>
  </si>
  <si>
    <t>28,49</t>
  </si>
  <si>
    <t>718,57</t>
  </si>
  <si>
    <t>0,00126766211</t>
  </si>
  <si>
    <t>0,00682208215</t>
  </si>
  <si>
    <t>0,00353647824</t>
  </si>
  <si>
    <t>Час максимального совокупного потребления электроэнергии в субъекте Российской Федерации*</t>
  </si>
  <si>
    <t>* указано  время по мск.</t>
  </si>
</sst>
</file>

<file path=xl/styles.xml><?xml version="1.0" encoding="utf-8"?>
<styleSheet xmlns="http://schemas.openxmlformats.org/spreadsheetml/2006/main">
  <numFmts count="9">
    <numFmt numFmtId="44" formatCode="_-* #,##0.00&quot;р.&quot;_-;\-* #,##0.00&quot;р.&quot;_-;_-* &quot;-&quot;??&quot;р.&quot;_-;_-@_-"/>
    <numFmt numFmtId="43" formatCode="_-* #,##0.00_р_._-;\-* #,##0.00_р_._-;_-* &quot;-&quot;??_р_._-;_-@_-"/>
    <numFmt numFmtId="164" formatCode="_-* #,##0.0000_р_._-;\-* #,##0.0000_р_._-;_-* &quot;-&quot;??_р_._-;_-@_-"/>
    <numFmt numFmtId="165" formatCode="_-* #,##0.000_р_._-;\-* #,##0.000_р_._-;_-* &quot;-&quot;??_р_._-;_-@_-"/>
    <numFmt numFmtId="166" formatCode="#,##0.00_ ;\-#,##0.00\ "/>
    <numFmt numFmtId="167" formatCode="0.000"/>
    <numFmt numFmtId="168" formatCode="0.0000000"/>
    <numFmt numFmtId="169" formatCode="_-* #,##0.0000_р_._-;\-* #,##0.0000_р_._-;_-* &quot;-&quot;????_р_._-;_-@_-"/>
    <numFmt numFmtId="170" formatCode="0.00000000"/>
  </numFmts>
  <fonts count="63">
    <font>
      <sz val="10"/>
      <name val="Arial Cyr"/>
      <charset val="204"/>
    </font>
    <font>
      <sz val="11"/>
      <color indexed="8"/>
      <name val="Calibri"/>
      <family val="2"/>
      <charset val="204"/>
    </font>
    <font>
      <sz val="10"/>
      <name val="Arial Cyr"/>
      <charset val="204"/>
    </font>
    <font>
      <sz val="12"/>
      <name val="Times New Roman"/>
      <family val="1"/>
      <charset val="204"/>
    </font>
    <font>
      <sz val="12"/>
      <color indexed="9"/>
      <name val="Times New Roman"/>
      <family val="1"/>
      <charset val="204"/>
    </font>
    <font>
      <sz val="9"/>
      <name val="Times New Roman"/>
      <family val="1"/>
      <charset val="204"/>
    </font>
    <font>
      <b/>
      <sz val="13"/>
      <name val="Times New Roman"/>
      <family val="1"/>
      <charset val="204"/>
    </font>
    <font>
      <sz val="10"/>
      <name val="Arial Cyr"/>
      <charset val="204"/>
    </font>
    <font>
      <sz val="14"/>
      <name val="Verdana"/>
      <family val="2"/>
      <charset val="204"/>
    </font>
    <font>
      <sz val="12"/>
      <color indexed="62"/>
      <name val="Verdana"/>
      <family val="2"/>
      <charset val="204"/>
    </font>
    <font>
      <sz val="12"/>
      <name val="Verdana"/>
      <family val="2"/>
      <charset val="204"/>
    </font>
    <font>
      <sz val="11"/>
      <color indexed="8"/>
      <name val="Calibri"/>
      <family val="2"/>
      <charset val="204"/>
    </font>
    <font>
      <b/>
      <sz val="11"/>
      <color indexed="8"/>
      <name val="Calibri"/>
      <family val="2"/>
      <charset val="204"/>
    </font>
    <font>
      <b/>
      <sz val="11"/>
      <color indexed="9"/>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3"/>
      <name val="Times New Roman"/>
      <family val="1"/>
      <charset val="204"/>
    </font>
    <font>
      <sz val="10"/>
      <name val="Times New Roman"/>
      <family val="1"/>
      <charset val="204"/>
    </font>
    <font>
      <b/>
      <u/>
      <sz val="12"/>
      <name val="Times New Roman"/>
      <family val="1"/>
      <charset val="204"/>
    </font>
    <font>
      <u/>
      <sz val="12"/>
      <name val="Times New Roman"/>
      <family val="1"/>
      <charset val="204"/>
    </font>
    <font>
      <b/>
      <sz val="12"/>
      <name val="Times New Roman"/>
      <family val="1"/>
      <charset val="204"/>
    </font>
    <font>
      <b/>
      <sz val="14"/>
      <name val="Times New Roman"/>
      <family val="1"/>
      <charset val="204"/>
    </font>
    <font>
      <sz val="14"/>
      <name val="Times New Roman"/>
      <family val="1"/>
      <charset val="204"/>
    </font>
    <font>
      <sz val="12"/>
      <name val="Arial Cyr"/>
      <charset val="204"/>
    </font>
    <font>
      <sz val="10"/>
      <color indexed="8"/>
      <name val="Arial Cyr"/>
      <charset val="204"/>
    </font>
    <font>
      <b/>
      <u/>
      <sz val="12"/>
      <name val="Arial Cyr"/>
      <charset val="204"/>
    </font>
    <font>
      <sz val="14"/>
      <name val="Arial Cyr"/>
      <charset val="204"/>
    </font>
    <font>
      <b/>
      <sz val="12"/>
      <name val="Arial Cyr"/>
      <charset val="204"/>
    </font>
    <font>
      <sz val="11"/>
      <color indexed="8"/>
      <name val="Arial Cyr"/>
      <charset val="204"/>
    </font>
    <font>
      <b/>
      <sz val="12"/>
      <color indexed="30"/>
      <name val="Arial Cyr"/>
      <charset val="204"/>
    </font>
    <font>
      <sz val="14"/>
      <color indexed="8"/>
      <name val="Times New Roman"/>
      <family val="1"/>
      <charset val="204"/>
    </font>
    <font>
      <sz val="12"/>
      <color indexed="62"/>
      <name val="Times New Roman"/>
      <family val="1"/>
      <charset val="204"/>
    </font>
    <font>
      <sz val="10"/>
      <color indexed="8"/>
      <name val="Times New Roman"/>
      <family val="1"/>
      <charset val="204"/>
    </font>
    <font>
      <sz val="11"/>
      <color indexed="62"/>
      <name val="Calibri"/>
      <family val="2"/>
      <charset val="204"/>
    </font>
    <font>
      <sz val="10"/>
      <name val="Arial"/>
      <family val="2"/>
      <charset val="204"/>
    </font>
    <font>
      <sz val="10"/>
      <color indexed="8"/>
      <name val="Arial"/>
      <family val="2"/>
      <charset val="204"/>
    </font>
    <font>
      <sz val="9"/>
      <name val="Tahoma"/>
      <family val="2"/>
      <charset val="204"/>
    </font>
    <font>
      <sz val="10"/>
      <name val="Helv"/>
    </font>
    <font>
      <b/>
      <sz val="12"/>
      <name val="Garamond"/>
      <family val="1"/>
      <charset val="204"/>
    </font>
    <font>
      <sz val="10"/>
      <name val="Garamond"/>
      <family val="1"/>
      <charset val="204"/>
    </font>
    <font>
      <b/>
      <sz val="10"/>
      <name val="Garamond"/>
      <family val="1"/>
      <charset val="204"/>
    </font>
    <font>
      <sz val="11"/>
      <name val="Garamond"/>
      <family val="1"/>
      <charset val="204"/>
    </font>
    <font>
      <b/>
      <sz val="10"/>
      <name val="Arial"/>
      <family val="2"/>
      <charset val="204"/>
    </font>
    <font>
      <sz val="8"/>
      <color indexed="81"/>
      <name val="Tahoma"/>
      <family val="2"/>
      <charset val="204"/>
    </font>
    <font>
      <b/>
      <sz val="8"/>
      <color indexed="81"/>
      <name val="Tahoma"/>
      <family val="2"/>
      <charset val="204"/>
    </font>
    <font>
      <sz val="11"/>
      <color indexed="8"/>
      <name val="Calibri"/>
      <family val="2"/>
      <charset val="204"/>
    </font>
    <font>
      <sz val="12"/>
      <color indexed="60"/>
      <name val="Verdana"/>
      <family val="2"/>
      <charset val="204"/>
    </font>
    <font>
      <sz val="12"/>
      <color indexed="60"/>
      <name val="Times New Roman"/>
      <family val="1"/>
      <charset val="204"/>
    </font>
    <font>
      <sz val="10"/>
      <color indexed="8"/>
      <name val="Calibri"/>
      <family val="2"/>
      <charset val="204"/>
    </font>
    <font>
      <sz val="12"/>
      <name val="Calibri"/>
      <family val="2"/>
      <charset val="204"/>
    </font>
    <font>
      <sz val="10"/>
      <color indexed="10"/>
      <name val="Arial Cyr"/>
      <charset val="204"/>
    </font>
    <font>
      <sz val="12"/>
      <color indexed="8"/>
      <name val="Calibri"/>
      <family val="2"/>
      <charset val="204"/>
    </font>
    <font>
      <sz val="10"/>
      <name val="Calibri"/>
      <family val="2"/>
      <charset val="204"/>
    </font>
    <font>
      <sz val="10"/>
      <color indexed="10"/>
      <name val="Calibri"/>
      <family val="2"/>
      <charset val="204"/>
    </font>
    <font>
      <b/>
      <sz val="12"/>
      <color indexed="8"/>
      <name val="Calibri"/>
      <family val="2"/>
      <charset val="204"/>
    </font>
    <font>
      <sz val="12"/>
      <color indexed="62"/>
      <name val="Verdana"/>
      <family val="2"/>
      <charset val="204"/>
    </font>
    <font>
      <b/>
      <sz val="12"/>
      <name val="Calibri"/>
      <family val="2"/>
      <charset val="204"/>
    </font>
    <font>
      <sz val="8"/>
      <name val="Arial Cyr"/>
      <charset val="204"/>
    </font>
    <font>
      <sz val="10"/>
      <color indexed="9"/>
      <name val="Arial Cyr"/>
      <charset val="204"/>
    </font>
    <font>
      <sz val="11"/>
      <color theme="1"/>
      <name val="Calibri"/>
      <family val="2"/>
      <charset val="204"/>
      <scheme val="minor"/>
    </font>
    <font>
      <u/>
      <sz val="13"/>
      <color theme="10"/>
      <name val="Arial Cyr"/>
      <charset val="204"/>
    </font>
  </fonts>
  <fills count="15">
    <fill>
      <patternFill patternType="none"/>
    </fill>
    <fill>
      <patternFill patternType="gray125"/>
    </fill>
    <fill>
      <patternFill patternType="solid">
        <fgColor indexed="45"/>
      </patternFill>
    </fill>
    <fill>
      <patternFill patternType="solid">
        <fgColor indexed="47"/>
      </patternFill>
    </fill>
    <fill>
      <patternFill patternType="solid">
        <fgColor indexed="43"/>
        <bgColor indexed="64"/>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8"/>
        <bgColor indexed="64"/>
      </patternFill>
    </fill>
    <fill>
      <patternFill patternType="solid">
        <fgColor indexed="42"/>
        <bgColor indexed="64"/>
      </patternFill>
    </fill>
    <fill>
      <patternFill patternType="solid">
        <fgColor indexed="31"/>
        <bgColor indexed="64"/>
      </patternFill>
    </fill>
    <fill>
      <patternFill patternType="solid">
        <fgColor indexed="50"/>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23">
    <xf numFmtId="0" fontId="0" fillId="0" borderId="0"/>
    <xf numFmtId="44" fontId="36" fillId="0" borderId="0" applyFont="0" applyFill="0" applyBorder="0" applyAlignment="0" applyProtection="0"/>
    <xf numFmtId="0" fontId="37" fillId="0" borderId="0"/>
    <xf numFmtId="0" fontId="62" fillId="0" borderId="0" applyNumberFormat="0" applyFill="0" applyBorder="0" applyAlignment="0" applyProtection="0">
      <alignment vertical="top"/>
      <protection locked="0"/>
    </xf>
    <xf numFmtId="4" fontId="38" fillId="4" borderId="2" applyBorder="0">
      <alignment horizontal="right"/>
    </xf>
    <xf numFmtId="0" fontId="61" fillId="0" borderId="0"/>
    <xf numFmtId="0" fontId="7" fillId="0" borderId="0"/>
    <xf numFmtId="0" fontId="61" fillId="0" borderId="0"/>
    <xf numFmtId="0" fontId="39" fillId="0" borderId="0"/>
    <xf numFmtId="43" fontId="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2" fillId="0" borderId="3" applyNumberFormat="0" applyFill="0" applyAlignment="0" applyProtection="0"/>
    <xf numFmtId="0" fontId="35" fillId="3" borderId="1" applyNumberFormat="0" applyAlignment="0" applyProtection="0"/>
    <xf numFmtId="0" fontId="14" fillId="2" borderId="0" applyNumberFormat="0" applyBorder="0" applyAlignment="0" applyProtection="0"/>
    <xf numFmtId="0" fontId="15" fillId="0" borderId="0" applyNumberFormat="0" applyFill="0" applyBorder="0" applyAlignment="0" applyProtection="0"/>
    <xf numFmtId="0" fontId="11" fillId="6" borderId="5" applyNumberFormat="0" applyFont="0" applyAlignment="0" applyProtection="0"/>
    <xf numFmtId="0" fontId="7" fillId="0" borderId="0"/>
    <xf numFmtId="0" fontId="11" fillId="0" borderId="0"/>
    <xf numFmtId="0" fontId="16" fillId="0" borderId="6" applyNumberFormat="0" applyFill="0" applyAlignment="0" applyProtection="0"/>
    <xf numFmtId="0" fontId="13" fillId="5" borderId="4" applyNumberFormat="0" applyAlignment="0" applyProtection="0"/>
    <xf numFmtId="0" fontId="17" fillId="0" borderId="0" applyNumberFormat="0" applyFill="0" applyBorder="0" applyAlignment="0" applyProtection="0"/>
  </cellStyleXfs>
  <cellXfs count="344">
    <xf numFmtId="0" fontId="0" fillId="0" borderId="0" xfId="0"/>
    <xf numFmtId="0" fontId="3" fillId="0" borderId="0" xfId="0" applyFont="1"/>
    <xf numFmtId="0" fontId="3" fillId="0" borderId="0" xfId="0" applyFont="1" applyBorder="1"/>
    <xf numFmtId="0" fontId="5" fillId="0" borderId="0" xfId="0" applyFont="1"/>
    <xf numFmtId="0" fontId="5" fillId="0" borderId="0" xfId="0" applyFont="1" applyBorder="1"/>
    <xf numFmtId="0" fontId="6" fillId="0" borderId="0" xfId="0" applyFont="1"/>
    <xf numFmtId="0" fontId="3" fillId="0" borderId="0" xfId="0" applyFont="1" applyAlignment="1">
      <alignment horizontal="right"/>
    </xf>
    <xf numFmtId="0" fontId="4" fillId="0" borderId="0" xfId="0" applyFont="1" applyAlignment="1">
      <alignment horizontal="left"/>
    </xf>
    <xf numFmtId="0" fontId="3" fillId="0" borderId="0" xfId="0" applyFont="1" applyAlignment="1">
      <alignment horizontal="left"/>
    </xf>
    <xf numFmtId="0" fontId="5" fillId="0" borderId="0" xfId="0" applyFont="1" applyAlignment="1">
      <alignment horizontal="right"/>
    </xf>
    <xf numFmtId="0" fontId="8" fillId="0" borderId="2" xfId="0" applyFont="1" applyBorder="1" applyAlignment="1">
      <alignment horizontal="center" vertical="center"/>
    </xf>
    <xf numFmtId="0" fontId="48" fillId="0" borderId="2" xfId="0" applyFont="1" applyBorder="1" applyAlignment="1">
      <alignment horizontal="center"/>
    </xf>
    <xf numFmtId="164" fontId="9" fillId="0" borderId="2" xfId="9" applyNumberFormat="1" applyFont="1" applyBorder="1" applyAlignment="1">
      <alignment horizontal="center"/>
    </xf>
    <xf numFmtId="165" fontId="9" fillId="0" borderId="2" xfId="9" applyNumberFormat="1" applyFont="1" applyBorder="1" applyAlignment="1">
      <alignment horizontal="center"/>
    </xf>
    <xf numFmtId="43" fontId="9" fillId="0" borderId="2" xfId="9" applyNumberFormat="1" applyFont="1" applyBorder="1" applyAlignment="1">
      <alignment horizontal="center"/>
    </xf>
    <xf numFmtId="0" fontId="48" fillId="0" borderId="7" xfId="0" applyFont="1" applyBorder="1" applyAlignment="1">
      <alignment horizontal="center"/>
    </xf>
    <xf numFmtId="164" fontId="9" fillId="0" borderId="7" xfId="9" applyNumberFormat="1" applyFont="1" applyBorder="1" applyAlignment="1">
      <alignment horizontal="center"/>
    </xf>
    <xf numFmtId="0" fontId="48" fillId="0" borderId="0" xfId="0" applyFont="1" applyBorder="1" applyAlignment="1">
      <alignment horizontal="center"/>
    </xf>
    <xf numFmtId="43" fontId="9" fillId="0" borderId="0" xfId="9" applyNumberFormat="1" applyFont="1" applyBorder="1" applyAlignment="1">
      <alignment horizontal="center"/>
    </xf>
    <xf numFmtId="164" fontId="9" fillId="0" borderId="0" xfId="9" applyNumberFormat="1" applyFont="1" applyBorder="1" applyAlignment="1">
      <alignment horizontal="center"/>
    </xf>
    <xf numFmtId="165" fontId="9" fillId="0" borderId="0" xfId="9" applyNumberFormat="1" applyFont="1" applyBorder="1" applyAlignment="1">
      <alignment horizontal="center"/>
    </xf>
    <xf numFmtId="0" fontId="19" fillId="0" borderId="0" xfId="0" applyFont="1"/>
    <xf numFmtId="0" fontId="22" fillId="7" borderId="0" xfId="0" applyFont="1" applyFill="1" applyBorder="1" applyAlignment="1">
      <alignment horizontal="center" vertical="center" wrapText="1"/>
    </xf>
    <xf numFmtId="0" fontId="23" fillId="7" borderId="0" xfId="0" applyFont="1" applyFill="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2" xfId="0" applyFont="1" applyBorder="1" applyAlignment="1">
      <alignment horizontal="center"/>
    </xf>
    <xf numFmtId="43" fontId="3" fillId="0" borderId="0" xfId="0" applyNumberFormat="1" applyFont="1"/>
    <xf numFmtId="165" fontId="48" fillId="0" borderId="9" xfId="0" applyNumberFormat="1" applyFont="1" applyBorder="1" applyAlignment="1">
      <alignment horizontal="center"/>
    </xf>
    <xf numFmtId="0" fontId="26" fillId="0" borderId="2" xfId="0" applyFont="1" applyBorder="1" applyAlignment="1">
      <alignment horizontal="center" wrapText="1"/>
    </xf>
    <xf numFmtId="0" fontId="10" fillId="7" borderId="2" xfId="0" applyFont="1" applyFill="1" applyBorder="1" applyAlignment="1">
      <alignment vertical="center" wrapText="1"/>
    </xf>
    <xf numFmtId="0" fontId="8" fillId="0" borderId="2" xfId="0" applyFont="1" applyBorder="1" applyAlignment="1">
      <alignment vertical="center"/>
    </xf>
    <xf numFmtId="165" fontId="48" fillId="0" borderId="2" xfId="0" applyNumberFormat="1" applyFont="1" applyBorder="1" applyAlignment="1">
      <alignment horizontal="center"/>
    </xf>
    <xf numFmtId="0" fontId="0" fillId="0" borderId="2" xfId="0" applyBorder="1"/>
    <xf numFmtId="0" fontId="24" fillId="0" borderId="0" xfId="0" applyFont="1" applyBorder="1" applyAlignment="1">
      <alignment horizontal="center"/>
    </xf>
    <xf numFmtId="165" fontId="26" fillId="0" borderId="0" xfId="0" applyNumberFormat="1" applyFont="1" applyBorder="1" applyAlignment="1">
      <alignment horizontal="center" wrapText="1"/>
    </xf>
    <xf numFmtId="43" fontId="26" fillId="0" borderId="0" xfId="0" applyNumberFormat="1" applyFont="1" applyBorder="1" applyAlignment="1">
      <alignment horizontal="center" wrapText="1"/>
    </xf>
    <xf numFmtId="0" fontId="26" fillId="0" borderId="0" xfId="0" applyFont="1" applyBorder="1" applyAlignment="1">
      <alignment horizontal="center" wrapText="1"/>
    </xf>
    <xf numFmtId="0" fontId="0" fillId="0" borderId="0" xfId="0" applyBorder="1"/>
    <xf numFmtId="0" fontId="26" fillId="0" borderId="2" xfId="5" applyFont="1" applyBorder="1" applyAlignment="1">
      <alignment horizontal="center" wrapText="1"/>
    </xf>
    <xf numFmtId="0" fontId="26" fillId="0" borderId="0" xfId="5" applyFont="1" applyBorder="1" applyAlignment="1">
      <alignment horizontal="center" wrapText="1"/>
    </xf>
    <xf numFmtId="0" fontId="24" fillId="0" borderId="10" xfId="0" applyFont="1" applyBorder="1" applyAlignment="1">
      <alignment horizontal="center"/>
    </xf>
    <xf numFmtId="165" fontId="49" fillId="0" borderId="9" xfId="0" applyNumberFormat="1" applyFont="1" applyBorder="1" applyAlignment="1">
      <alignment horizontal="center"/>
    </xf>
    <xf numFmtId="43" fontId="33" fillId="0" borderId="2" xfId="9" applyNumberFormat="1" applyFont="1" applyBorder="1" applyAlignment="1">
      <alignment horizontal="center"/>
    </xf>
    <xf numFmtId="164" fontId="33" fillId="0" borderId="2" xfId="9" applyNumberFormat="1" applyFont="1" applyBorder="1" applyAlignment="1">
      <alignment horizontal="center"/>
    </xf>
    <xf numFmtId="165" fontId="33" fillId="0" borderId="2" xfId="9" applyNumberFormat="1" applyFont="1" applyBorder="1" applyAlignment="1">
      <alignment horizontal="center"/>
    </xf>
    <xf numFmtId="165" fontId="49" fillId="0" borderId="2" xfId="0" applyNumberFormat="1" applyFont="1" applyBorder="1" applyAlignment="1">
      <alignment horizontal="center"/>
    </xf>
    <xf numFmtId="0" fontId="3" fillId="7" borderId="2" xfId="0" applyFont="1" applyFill="1" applyBorder="1" applyAlignment="1">
      <alignment vertical="center" wrapText="1"/>
    </xf>
    <xf numFmtId="0" fontId="24" fillId="0" borderId="2" xfId="0" applyFont="1" applyBorder="1" applyAlignment="1">
      <alignment vertical="center"/>
    </xf>
    <xf numFmtId="0" fontId="19" fillId="0" borderId="2" xfId="0" applyFont="1" applyBorder="1"/>
    <xf numFmtId="0" fontId="34" fillId="0" borderId="0" xfId="0" applyFont="1" applyBorder="1" applyAlignment="1">
      <alignment horizontal="center" wrapText="1"/>
    </xf>
    <xf numFmtId="0" fontId="19" fillId="0" borderId="0" xfId="0" applyFont="1" applyBorder="1"/>
    <xf numFmtId="165" fontId="34" fillId="0" borderId="10" xfId="0" applyNumberFormat="1" applyFont="1" applyBorder="1" applyAlignment="1">
      <alignment horizontal="center" wrapText="1"/>
    </xf>
    <xf numFmtId="43" fontId="34" fillId="0" borderId="10" xfId="0" applyNumberFormat="1" applyFont="1" applyBorder="1" applyAlignment="1">
      <alignment horizontal="center" wrapText="1"/>
    </xf>
    <xf numFmtId="165" fontId="34" fillId="0" borderId="0" xfId="0" applyNumberFormat="1" applyFont="1" applyBorder="1" applyAlignment="1">
      <alignment horizontal="center" wrapText="1"/>
    </xf>
    <xf numFmtId="43" fontId="34" fillId="0" borderId="0" xfId="0" applyNumberFormat="1" applyFont="1" applyBorder="1" applyAlignment="1">
      <alignment horizontal="center" wrapText="1"/>
    </xf>
    <xf numFmtId="0" fontId="34" fillId="0" borderId="2" xfId="5" applyFont="1" applyBorder="1" applyAlignment="1">
      <alignment horizontal="center" wrapText="1"/>
    </xf>
    <xf numFmtId="43" fontId="48" fillId="0" borderId="2" xfId="9" applyFont="1" applyBorder="1" applyAlignment="1">
      <alignment horizontal="center"/>
    </xf>
    <xf numFmtId="0" fontId="29" fillId="0" borderId="0" xfId="0" applyFont="1" applyBorder="1" applyAlignment="1">
      <alignment horizontal="right" vertical="top"/>
    </xf>
    <xf numFmtId="0" fontId="31" fillId="0" borderId="0" xfId="0" applyFont="1" applyBorder="1" applyAlignment="1">
      <alignment vertical="top"/>
    </xf>
    <xf numFmtId="0" fontId="29" fillId="0" borderId="0" xfId="0" applyFont="1" applyBorder="1" applyAlignment="1">
      <alignment vertical="top"/>
    </xf>
    <xf numFmtId="165" fontId="19" fillId="0" borderId="0" xfId="0" applyNumberFormat="1" applyFont="1"/>
    <xf numFmtId="0" fontId="50" fillId="0" borderId="0" xfId="0" applyFont="1" applyAlignment="1">
      <alignment horizontal="left"/>
    </xf>
    <xf numFmtId="14" fontId="51" fillId="0" borderId="0" xfId="0" applyNumberFormat="1" applyFont="1" applyAlignment="1"/>
    <xf numFmtId="0" fontId="51" fillId="0" borderId="0" xfId="0" applyFont="1" applyAlignment="1"/>
    <xf numFmtId="0" fontId="52" fillId="0" borderId="0" xfId="0" applyFont="1"/>
    <xf numFmtId="0" fontId="53" fillId="0" borderId="11" xfId="0" applyFont="1" applyBorder="1" applyAlignment="1">
      <alignment horizontal="center" vertical="center" wrapText="1"/>
    </xf>
    <xf numFmtId="49" fontId="51" fillId="0" borderId="12" xfId="0" applyNumberFormat="1" applyFont="1" applyBorder="1" applyAlignment="1">
      <alignment horizontal="center" vertical="center"/>
    </xf>
    <xf numFmtId="0" fontId="25" fillId="0" borderId="2" xfId="0" applyFont="1" applyBorder="1" applyAlignment="1"/>
    <xf numFmtId="0" fontId="53" fillId="0" borderId="2" xfId="0" applyFont="1" applyBorder="1" applyAlignment="1">
      <alignment horizontal="center" vertical="center"/>
    </xf>
    <xf numFmtId="0" fontId="51" fillId="0" borderId="13" xfId="0" applyNumberFormat="1" applyFont="1" applyBorder="1" applyAlignment="1">
      <alignment horizontal="center" vertical="center"/>
    </xf>
    <xf numFmtId="0" fontId="25" fillId="0" borderId="2" xfId="0" applyFont="1" applyBorder="1"/>
    <xf numFmtId="0" fontId="50" fillId="0" borderId="14" xfId="0" applyFont="1" applyBorder="1" applyAlignment="1">
      <alignment vertical="center" wrapText="1"/>
    </xf>
    <xf numFmtId="0" fontId="50" fillId="0" borderId="14" xfId="0" applyFont="1" applyBorder="1" applyAlignment="1">
      <alignment horizontal="center" vertical="center" wrapText="1"/>
    </xf>
    <xf numFmtId="167" fontId="54" fillId="0" borderId="15" xfId="0" applyNumberFormat="1" applyFont="1" applyBorder="1" applyAlignment="1">
      <alignment horizontal="center" vertical="center"/>
    </xf>
    <xf numFmtId="0" fontId="0" fillId="0" borderId="0" xfId="0" applyAlignment="1"/>
    <xf numFmtId="0" fontId="50" fillId="0" borderId="2" xfId="0" applyFont="1" applyBorder="1" applyAlignment="1">
      <alignment vertical="center" wrapText="1"/>
    </xf>
    <xf numFmtId="0" fontId="50" fillId="0" borderId="2" xfId="0" applyFont="1" applyBorder="1" applyAlignment="1">
      <alignment horizontal="center" vertical="center" wrapText="1"/>
    </xf>
    <xf numFmtId="167" fontId="54" fillId="0" borderId="16" xfId="0" applyNumberFormat="1" applyFont="1" applyBorder="1" applyAlignment="1">
      <alignment horizontal="center" vertical="center"/>
    </xf>
    <xf numFmtId="0" fontId="54" fillId="0" borderId="2" xfId="0" applyFont="1" applyBorder="1" applyAlignment="1">
      <alignment horizontal="left" vertical="center" wrapText="1"/>
    </xf>
    <xf numFmtId="0" fontId="54" fillId="0" borderId="2" xfId="0" applyFont="1" applyBorder="1" applyAlignment="1">
      <alignment horizontal="center" vertical="center" wrapText="1"/>
    </xf>
    <xf numFmtId="167" fontId="54" fillId="0" borderId="13" xfId="0" applyNumberFormat="1" applyFont="1" applyBorder="1" applyAlignment="1">
      <alignment horizontal="center" vertical="center"/>
    </xf>
    <xf numFmtId="0" fontId="50" fillId="0" borderId="17" xfId="0" applyFont="1" applyBorder="1" applyAlignment="1">
      <alignment vertical="center" wrapText="1"/>
    </xf>
    <xf numFmtId="0" fontId="50" fillId="0" borderId="8" xfId="0" applyFont="1" applyBorder="1" applyAlignment="1">
      <alignment horizontal="center" vertical="center" wrapText="1"/>
    </xf>
    <xf numFmtId="0" fontId="0" fillId="0" borderId="0" xfId="0" applyNumberFormat="1"/>
    <xf numFmtId="0" fontId="55" fillId="0" borderId="2" xfId="0" applyFont="1" applyBorder="1" applyAlignment="1">
      <alignment horizontal="right" vertical="center" wrapText="1"/>
    </xf>
    <xf numFmtId="0" fontId="52" fillId="0" borderId="0" xfId="0" applyFont="1" applyAlignment="1">
      <alignment wrapText="1"/>
    </xf>
    <xf numFmtId="0" fontId="52" fillId="0" borderId="0" xfId="0" applyNumberFormat="1" applyFont="1"/>
    <xf numFmtId="0" fontId="50" fillId="0" borderId="18" xfId="0" applyFont="1" applyBorder="1" applyAlignment="1">
      <alignment horizontal="center" vertical="center" wrapText="1"/>
    </xf>
    <xf numFmtId="0" fontId="25" fillId="0" borderId="7" xfId="0" applyFont="1" applyBorder="1"/>
    <xf numFmtId="0" fontId="53" fillId="0" borderId="7" xfId="0" applyFont="1" applyBorder="1" applyAlignment="1">
      <alignment horizontal="center" vertical="center"/>
    </xf>
    <xf numFmtId="168" fontId="51" fillId="0" borderId="19" xfId="0" applyNumberFormat="1" applyFont="1" applyBorder="1" applyAlignment="1">
      <alignment horizontal="center" vertical="center"/>
    </xf>
    <xf numFmtId="0" fontId="0" fillId="0" borderId="17" xfId="0" applyBorder="1"/>
    <xf numFmtId="0" fontId="56" fillId="0" borderId="17" xfId="0" applyFont="1" applyBorder="1" applyAlignment="1">
      <alignment horizontal="center" vertical="center"/>
    </xf>
    <xf numFmtId="0" fontId="41" fillId="0" borderId="0" xfId="0" applyFont="1"/>
    <xf numFmtId="0" fontId="42" fillId="8" borderId="2" xfId="0" applyFont="1" applyFill="1" applyBorder="1" applyAlignment="1">
      <alignment horizontal="center" vertical="center" wrapText="1"/>
    </xf>
    <xf numFmtId="0" fontId="43" fillId="8" borderId="2" xfId="0" applyFont="1" applyFill="1" applyBorder="1" applyAlignment="1">
      <alignment horizontal="center" wrapText="1"/>
    </xf>
    <xf numFmtId="0" fontId="41" fillId="0" borderId="2" xfId="0" applyFont="1" applyBorder="1" applyAlignment="1">
      <alignment horizontal="center" vertical="center"/>
    </xf>
    <xf numFmtId="165" fontId="0" fillId="0" borderId="0" xfId="0" applyNumberFormat="1"/>
    <xf numFmtId="165" fontId="41" fillId="0" borderId="2" xfId="9" applyNumberFormat="1" applyFont="1" applyBorder="1" applyAlignment="1">
      <alignment horizontal="center" vertical="center"/>
    </xf>
    <xf numFmtId="167" fontId="54" fillId="9" borderId="20" xfId="0" applyNumberFormat="1" applyFont="1" applyFill="1" applyBorder="1" applyAlignment="1">
      <alignment horizontal="center" vertical="center"/>
    </xf>
    <xf numFmtId="0" fontId="37" fillId="0" borderId="0" xfId="0" applyFont="1"/>
    <xf numFmtId="0" fontId="44" fillId="0" borderId="0" xfId="0" applyFont="1" applyAlignment="1">
      <alignment horizontal="center" wrapText="1"/>
    </xf>
    <xf numFmtId="0" fontId="0" fillId="0" borderId="2" xfId="0" applyBorder="1" applyAlignment="1">
      <alignment horizontal="center" vertical="center"/>
    </xf>
    <xf numFmtId="0" fontId="0" fillId="0" borderId="0" xfId="0" applyFill="1"/>
    <xf numFmtId="49" fontId="36" fillId="0" borderId="2" xfId="17" applyNumberFormat="1"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2" xfId="0" applyFont="1" applyFill="1" applyBorder="1" applyAlignment="1">
      <alignment horizontal="center" vertical="center" wrapText="1"/>
    </xf>
    <xf numFmtId="2" fontId="1" fillId="0" borderId="2" xfId="18" applyNumberFormat="1" applyFont="1" applyFill="1" applyBorder="1" applyAlignment="1">
      <alignment horizontal="right" vertical="center" wrapText="1"/>
    </xf>
    <xf numFmtId="169" fontId="3" fillId="0" borderId="0" xfId="0" applyNumberFormat="1" applyFont="1"/>
    <xf numFmtId="164" fontId="57" fillId="10" borderId="21" xfId="9" applyNumberFormat="1" applyFont="1" applyFill="1" applyBorder="1" applyAlignment="1"/>
    <xf numFmtId="164" fontId="57" fillId="10" borderId="10" xfId="9" applyNumberFormat="1" applyFont="1" applyFill="1" applyBorder="1" applyAlignment="1"/>
    <xf numFmtId="164" fontId="57" fillId="10" borderId="9" xfId="9" applyNumberFormat="1" applyFont="1" applyFill="1" applyBorder="1" applyAlignment="1"/>
    <xf numFmtId="167" fontId="3" fillId="11" borderId="2" xfId="0" applyNumberFormat="1" applyFont="1" applyFill="1" applyBorder="1" applyAlignment="1">
      <alignment horizontal="left" vertical="center" wrapText="1"/>
    </xf>
    <xf numFmtId="43" fontId="26" fillId="0" borderId="2" xfId="0" applyNumberFormat="1" applyFont="1" applyBorder="1" applyAlignment="1">
      <alignment horizontal="center" wrapText="1"/>
    </xf>
    <xf numFmtId="43" fontId="24" fillId="0" borderId="0" xfId="0" applyNumberFormat="1" applyFont="1" applyBorder="1" applyAlignment="1">
      <alignment horizontal="center"/>
    </xf>
    <xf numFmtId="43" fontId="0" fillId="0" borderId="0" xfId="0" applyNumberFormat="1"/>
    <xf numFmtId="43" fontId="34" fillId="0" borderId="2" xfId="0" applyNumberFormat="1" applyFont="1" applyBorder="1" applyAlignment="1">
      <alignment horizontal="center" wrapText="1"/>
    </xf>
    <xf numFmtId="43" fontId="19" fillId="0" borderId="0" xfId="0" applyNumberFormat="1" applyFont="1"/>
    <xf numFmtId="165" fontId="3" fillId="0" borderId="0" xfId="0" applyNumberFormat="1" applyFont="1" applyAlignment="1">
      <alignment horizontal="left"/>
    </xf>
    <xf numFmtId="167" fontId="58" fillId="0" borderId="22" xfId="0" applyNumberFormat="1" applyFont="1" applyBorder="1" applyAlignment="1">
      <alignment horizontal="center" vertical="center"/>
    </xf>
    <xf numFmtId="0" fontId="26" fillId="0" borderId="2" xfId="0" applyFont="1" applyFill="1" applyBorder="1" applyAlignment="1">
      <alignment horizontal="center" vertical="center"/>
    </xf>
    <xf numFmtId="1" fontId="54" fillId="0" borderId="16" xfId="0" applyNumberFormat="1" applyFont="1" applyBorder="1" applyAlignment="1">
      <alignment horizontal="center" vertical="center"/>
    </xf>
    <xf numFmtId="1" fontId="26" fillId="0" borderId="2" xfId="0" applyNumberFormat="1" applyFont="1" applyFill="1" applyBorder="1" applyAlignment="1">
      <alignment horizontal="center" vertical="center"/>
    </xf>
    <xf numFmtId="170" fontId="54" fillId="0" borderId="16" xfId="0" applyNumberFormat="1" applyFont="1" applyBorder="1" applyAlignment="1">
      <alignment horizontal="center" vertical="center"/>
    </xf>
    <xf numFmtId="167" fontId="3" fillId="0" borderId="0" xfId="0" applyNumberFormat="1" applyFont="1"/>
    <xf numFmtId="167" fontId="48" fillId="0" borderId="2" xfId="0" applyNumberFormat="1" applyFont="1" applyBorder="1" applyAlignment="1">
      <alignment horizontal="center"/>
    </xf>
    <xf numFmtId="0" fontId="0" fillId="0" borderId="2" xfId="0" applyBorder="1" applyAlignment="1">
      <alignment horizontal="right"/>
    </xf>
    <xf numFmtId="0" fontId="0" fillId="0" borderId="23" xfId="0" applyBorder="1"/>
    <xf numFmtId="0" fontId="0" fillId="0" borderId="13" xfId="0" applyBorder="1"/>
    <xf numFmtId="0" fontId="0" fillId="0" borderId="23" xfId="0" applyBorder="1" applyAlignment="1">
      <alignment wrapText="1"/>
    </xf>
    <xf numFmtId="0" fontId="0" fillId="0" borderId="24" xfId="0" applyBorder="1"/>
    <xf numFmtId="0" fontId="0" fillId="0" borderId="22" xfId="0" applyBorder="1"/>
    <xf numFmtId="2" fontId="0" fillId="0" borderId="0" xfId="0" applyNumberFormat="1"/>
    <xf numFmtId="0" fontId="0" fillId="0" borderId="2" xfId="0" applyBorder="1" applyAlignment="1">
      <alignment horizontal="center"/>
    </xf>
    <xf numFmtId="0" fontId="25" fillId="0" borderId="0" xfId="0" applyFont="1" applyAlignment="1">
      <alignment horizontal="center"/>
    </xf>
    <xf numFmtId="0" fontId="60" fillId="0" borderId="0" xfId="0" applyFont="1"/>
    <xf numFmtId="49" fontId="22" fillId="0" borderId="0" xfId="0" applyNumberFormat="1" applyFont="1" applyBorder="1" applyAlignment="1">
      <alignment horizontal="left" wrapText="1"/>
    </xf>
    <xf numFmtId="165" fontId="22" fillId="0" borderId="0" xfId="9" applyNumberFormat="1" applyFont="1" applyBorder="1" applyAlignment="1">
      <alignment horizontal="center"/>
    </xf>
    <xf numFmtId="167" fontId="48" fillId="0" borderId="0" xfId="0" applyNumberFormat="1" applyFont="1" applyBorder="1" applyAlignment="1">
      <alignment horizontal="center"/>
    </xf>
    <xf numFmtId="164" fontId="9" fillId="10" borderId="0" xfId="9" applyNumberFormat="1" applyFont="1" applyFill="1" applyBorder="1" applyAlignment="1">
      <alignment horizontal="center" vertical="center"/>
    </xf>
    <xf numFmtId="165" fontId="3" fillId="0" borderId="0" xfId="9" applyNumberFormat="1" applyFont="1" applyBorder="1" applyAlignment="1">
      <alignment horizontal="center"/>
    </xf>
    <xf numFmtId="167" fontId="0" fillId="0" borderId="2" xfId="0" applyNumberFormat="1" applyFill="1" applyBorder="1"/>
    <xf numFmtId="167" fontId="0" fillId="0" borderId="17" xfId="0" applyNumberFormat="1" applyFill="1" applyBorder="1"/>
    <xf numFmtId="167" fontId="54" fillId="0" borderId="16" xfId="0" applyNumberFormat="1" applyFont="1" applyFill="1" applyBorder="1" applyAlignment="1">
      <alignment horizontal="center" vertical="center"/>
    </xf>
    <xf numFmtId="167" fontId="54" fillId="9" borderId="16" xfId="0" applyNumberFormat="1" applyFont="1" applyFill="1" applyBorder="1" applyAlignment="1">
      <alignment horizontal="center" vertical="center"/>
    </xf>
    <xf numFmtId="0" fontId="30" fillId="0" borderId="0" xfId="0" applyFont="1"/>
    <xf numFmtId="0" fontId="0" fillId="0" borderId="0" xfId="0" applyAlignment="1">
      <alignment wrapText="1"/>
    </xf>
    <xf numFmtId="0" fontId="26" fillId="12" borderId="2" xfId="0" applyFont="1" applyFill="1" applyBorder="1" applyAlignment="1">
      <alignment horizontal="left" vertical="center" wrapText="1"/>
    </xf>
    <xf numFmtId="0" fontId="26" fillId="12" borderId="2" xfId="0" applyFont="1" applyFill="1" applyBorder="1" applyAlignment="1">
      <alignment horizontal="center" vertical="center" wrapText="1"/>
    </xf>
    <xf numFmtId="2" fontId="26" fillId="0" borderId="2" xfId="18" applyNumberFormat="1" applyFont="1" applyFill="1" applyBorder="1" applyAlignment="1">
      <alignment horizontal="right" vertical="center" wrapText="1"/>
    </xf>
    <xf numFmtId="0" fontId="26" fillId="0" borderId="2" xfId="0" applyFont="1" applyBorder="1" applyAlignment="1">
      <alignment horizontal="right" vertical="top" wrapText="1"/>
    </xf>
    <xf numFmtId="0" fontId="26" fillId="0" borderId="2" xfId="0" applyFont="1" applyFill="1" applyBorder="1" applyAlignment="1">
      <alignment horizontal="right" vertical="top" wrapText="1"/>
    </xf>
    <xf numFmtId="0" fontId="2" fillId="0" borderId="2" xfId="17" applyFont="1" applyFill="1" applyBorder="1" applyAlignment="1">
      <alignment horizontal="right" vertical="top" wrapText="1"/>
    </xf>
    <xf numFmtId="0" fontId="26" fillId="12" borderId="2" xfId="0" applyFont="1" applyFill="1" applyBorder="1" applyAlignment="1">
      <alignment vertical="center" wrapText="1"/>
    </xf>
    <xf numFmtId="0" fontId="0" fillId="0" borderId="25" xfId="0" applyBorder="1" applyAlignment="1">
      <alignment vertical="top" wrapText="1"/>
    </xf>
    <xf numFmtId="0" fontId="0" fillId="0" borderId="25" xfId="0" applyBorder="1" applyAlignment="1">
      <alignment horizontal="center"/>
    </xf>
    <xf numFmtId="0" fontId="0" fillId="0" borderId="0" xfId="0" applyBorder="1" applyAlignment="1">
      <alignment vertical="top" wrapText="1"/>
    </xf>
    <xf numFmtId="0" fontId="0" fillId="0" borderId="0" xfId="0" applyBorder="1" applyAlignment="1">
      <alignment horizontal="center"/>
    </xf>
    <xf numFmtId="0" fontId="0" fillId="0" borderId="25" xfId="0" applyBorder="1" applyAlignment="1">
      <alignment horizontal="right"/>
    </xf>
    <xf numFmtId="0" fontId="0" fillId="0" borderId="0" xfId="0" applyBorder="1" applyAlignment="1">
      <alignment horizontal="right"/>
    </xf>
    <xf numFmtId="49" fontId="2" fillId="12" borderId="2" xfId="17" applyNumberFormat="1" applyFont="1" applyFill="1" applyBorder="1" applyAlignment="1">
      <alignment horizontal="center" vertical="center"/>
    </xf>
    <xf numFmtId="0" fontId="30" fillId="0" borderId="0" xfId="0" applyFont="1" applyAlignment="1">
      <alignment wrapText="1"/>
    </xf>
    <xf numFmtId="0" fontId="25" fillId="0" borderId="0" xfId="0" applyFont="1" applyAlignment="1">
      <alignment horizontal="left"/>
    </xf>
    <xf numFmtId="0" fontId="54" fillId="9" borderId="16" xfId="0" applyFont="1" applyFill="1" applyBorder="1" applyAlignment="1">
      <alignment horizontal="center" vertical="center"/>
    </xf>
    <xf numFmtId="0" fontId="26" fillId="0" borderId="2" xfId="18" applyFont="1" applyFill="1" applyBorder="1" applyAlignment="1">
      <alignment horizontal="center" vertical="center" wrapText="1"/>
    </xf>
    <xf numFmtId="0" fontId="2" fillId="0" borderId="9" xfId="17" applyFont="1" applyFill="1" applyBorder="1" applyAlignment="1">
      <alignment horizontal="center" vertical="center"/>
    </xf>
    <xf numFmtId="0" fontId="2" fillId="0" borderId="2" xfId="17" applyFont="1" applyFill="1" applyBorder="1" applyAlignment="1">
      <alignment horizontal="center" vertical="center"/>
    </xf>
    <xf numFmtId="0" fontId="26" fillId="0" borderId="2" xfId="0" applyFont="1" applyFill="1" applyBorder="1" applyAlignment="1">
      <alignment horizontal="fill" vertical="center"/>
    </xf>
    <xf numFmtId="164" fontId="9" fillId="10" borderId="21" xfId="9" applyNumberFormat="1" applyFont="1" applyFill="1" applyBorder="1" applyAlignment="1">
      <alignment horizontal="center" vertical="center"/>
    </xf>
    <xf numFmtId="164" fontId="9" fillId="10" borderId="10" xfId="9" applyNumberFormat="1" applyFont="1" applyFill="1" applyBorder="1" applyAlignment="1">
      <alignment horizontal="center" vertical="center"/>
    </xf>
    <xf numFmtId="164" fontId="9" fillId="10" borderId="9" xfId="9" applyNumberFormat="1" applyFont="1" applyFill="1" applyBorder="1" applyAlignment="1">
      <alignment horizontal="center" vertical="center"/>
    </xf>
    <xf numFmtId="0" fontId="10" fillId="7" borderId="26"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10" fillId="7" borderId="27" xfId="0" applyFont="1" applyFill="1" applyBorder="1" applyAlignment="1">
      <alignment horizontal="center" vertical="center" wrapText="1"/>
    </xf>
    <xf numFmtId="0" fontId="10" fillId="7" borderId="28" xfId="0" applyFont="1" applyFill="1" applyBorder="1" applyAlignment="1">
      <alignment horizontal="center" vertical="center" wrapText="1"/>
    </xf>
    <xf numFmtId="0" fontId="10" fillId="7" borderId="29" xfId="0" applyFont="1" applyFill="1" applyBorder="1" applyAlignment="1">
      <alignment horizontal="center" vertical="center" wrapText="1"/>
    </xf>
    <xf numFmtId="0" fontId="10" fillId="7" borderId="30" xfId="0" applyFont="1" applyFill="1" applyBorder="1" applyAlignment="1">
      <alignment horizontal="center" vertical="center" wrapText="1"/>
    </xf>
    <xf numFmtId="0" fontId="4" fillId="0" borderId="0" xfId="0" applyFont="1" applyAlignment="1">
      <alignment horizontal="justify" wrapText="1"/>
    </xf>
    <xf numFmtId="0" fontId="3" fillId="0" borderId="0" xfId="0" applyFont="1" applyAlignment="1">
      <alignment horizontal="justify" wrapText="1"/>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10" fillId="7" borderId="2" xfId="0" applyFont="1" applyFill="1" applyBorder="1" applyAlignment="1">
      <alignment horizontal="center" vertical="center" wrapText="1"/>
    </xf>
    <xf numFmtId="49" fontId="22" fillId="0" borderId="21" xfId="0" applyNumberFormat="1" applyFont="1" applyBorder="1" applyAlignment="1">
      <alignment horizontal="left" wrapText="1"/>
    </xf>
    <xf numFmtId="49" fontId="22" fillId="0" borderId="10" xfId="0" applyNumberFormat="1" applyFont="1" applyBorder="1" applyAlignment="1">
      <alignment horizontal="left" wrapText="1"/>
    </xf>
    <xf numFmtId="49" fontId="22" fillId="0" borderId="9" xfId="0" applyNumberFormat="1" applyFont="1" applyBorder="1" applyAlignment="1">
      <alignment horizontal="left" wrapText="1"/>
    </xf>
    <xf numFmtId="165" fontId="22" fillId="0" borderId="2" xfId="9" applyNumberFormat="1" applyFont="1" applyBorder="1" applyAlignment="1">
      <alignment horizontal="center"/>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167" fontId="3" fillId="0" borderId="2" xfId="0" applyNumberFormat="1" applyFont="1" applyBorder="1" applyAlignment="1">
      <alignment horizontal="right" vertical="center" wrapText="1"/>
    </xf>
    <xf numFmtId="0" fontId="8" fillId="7" borderId="2" xfId="0" applyFont="1" applyFill="1" applyBorder="1" applyAlignment="1">
      <alignment horizontal="center" vertical="center" wrapText="1"/>
    </xf>
    <xf numFmtId="0" fontId="3" fillId="0" borderId="9" xfId="0" applyFont="1" applyBorder="1" applyAlignment="1">
      <alignment horizontal="center" vertical="center"/>
    </xf>
    <xf numFmtId="167" fontId="3" fillId="10" borderId="21" xfId="0" applyNumberFormat="1" applyFont="1" applyFill="1" applyBorder="1" applyAlignment="1">
      <alignment horizontal="center" vertical="center" wrapText="1"/>
    </xf>
    <xf numFmtId="167" fontId="3" fillId="10" borderId="10" xfId="0" applyNumberFormat="1" applyFont="1" applyFill="1" applyBorder="1" applyAlignment="1">
      <alignment horizontal="center" vertical="center" wrapText="1"/>
    </xf>
    <xf numFmtId="167" fontId="3" fillId="10" borderId="9" xfId="0" applyNumberFormat="1" applyFont="1" applyFill="1" applyBorder="1" applyAlignment="1">
      <alignment horizontal="center" vertical="center" wrapText="1"/>
    </xf>
    <xf numFmtId="167" fontId="3" fillId="9" borderId="2" xfId="0" applyNumberFormat="1" applyFont="1" applyFill="1" applyBorder="1" applyAlignment="1">
      <alignment horizontal="center" vertical="center" wrapText="1"/>
    </xf>
    <xf numFmtId="167" fontId="3" fillId="10" borderId="2" xfId="0" applyNumberFormat="1" applyFont="1" applyFill="1" applyBorder="1" applyAlignment="1">
      <alignment horizontal="center" vertical="center" wrapText="1"/>
    </xf>
    <xf numFmtId="167" fontId="3" fillId="0" borderId="2" xfId="0" applyNumberFormat="1" applyFont="1" applyBorder="1" applyAlignment="1">
      <alignment horizontal="center" vertical="center" wrapText="1"/>
    </xf>
    <xf numFmtId="49" fontId="22" fillId="0" borderId="2" xfId="0" applyNumberFormat="1" applyFont="1" applyBorder="1" applyAlignment="1">
      <alignment horizontal="left" wrapText="1"/>
    </xf>
    <xf numFmtId="167" fontId="3" fillId="13"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167" fontId="3" fillId="0" borderId="2" xfId="0" applyNumberFormat="1" applyFont="1" applyBorder="1" applyAlignment="1">
      <alignment horizontal="left" vertical="center" wrapText="1"/>
    </xf>
    <xf numFmtId="167" fontId="3" fillId="10" borderId="2" xfId="0" applyNumberFormat="1" applyFont="1" applyFill="1" applyBorder="1" applyAlignment="1">
      <alignment horizontal="left" vertical="center" wrapText="1"/>
    </xf>
    <xf numFmtId="0" fontId="3" fillId="0" borderId="0" xfId="0" applyFont="1" applyAlignment="1">
      <alignment horizontal="center"/>
    </xf>
    <xf numFmtId="49" fontId="3" fillId="0" borderId="29" xfId="0" applyNumberFormat="1" applyFont="1" applyBorder="1" applyAlignment="1">
      <alignment horizontal="center"/>
    </xf>
    <xf numFmtId="0" fontId="5" fillId="0" borderId="25" xfId="0" applyFont="1" applyBorder="1" applyAlignment="1">
      <alignment horizontal="center" vertical="top"/>
    </xf>
    <xf numFmtId="0" fontId="3" fillId="0" borderId="0" xfId="0" applyFont="1" applyAlignment="1">
      <alignment horizontal="center" vertical="center"/>
    </xf>
    <xf numFmtId="0" fontId="5" fillId="0" borderId="0" xfId="0" applyFont="1" applyBorder="1" applyAlignment="1">
      <alignment horizontal="center" vertical="top"/>
    </xf>
    <xf numFmtId="0" fontId="6" fillId="0" borderId="29" xfId="0" applyFont="1" applyBorder="1" applyAlignment="1">
      <alignment horizontal="center"/>
    </xf>
    <xf numFmtId="0" fontId="18" fillId="0" borderId="29" xfId="0" applyFont="1" applyBorder="1" applyAlignment="1">
      <alignment horizontal="center"/>
    </xf>
    <xf numFmtId="0" fontId="3" fillId="0" borderId="0" xfId="0" applyFont="1" applyAlignment="1">
      <alignment horizontal="center" wrapText="1"/>
    </xf>
    <xf numFmtId="165" fontId="3" fillId="0" borderId="2" xfId="9" applyNumberFormat="1" applyFont="1" applyBorder="1" applyAlignment="1">
      <alignment horizontal="center"/>
    </xf>
    <xf numFmtId="0" fontId="3" fillId="0" borderId="2" xfId="0" applyFont="1" applyBorder="1"/>
    <xf numFmtId="0" fontId="3" fillId="0" borderId="29" xfId="0" applyFont="1" applyBorder="1" applyAlignment="1">
      <alignment horizontal="center"/>
    </xf>
    <xf numFmtId="165" fontId="3" fillId="0" borderId="2" xfId="0" applyNumberFormat="1" applyFont="1" applyBorder="1" applyAlignment="1">
      <alignment horizontal="center" vertical="center"/>
    </xf>
    <xf numFmtId="0" fontId="5" fillId="0" borderId="0" xfId="0" applyFont="1" applyAlignment="1">
      <alignment horizontal="right"/>
    </xf>
    <xf numFmtId="0" fontId="22" fillId="7" borderId="0" xfId="0" applyFont="1" applyFill="1" applyBorder="1" applyAlignment="1">
      <alignment horizontal="center" vertical="center" wrapText="1"/>
    </xf>
    <xf numFmtId="0" fontId="23" fillId="7" borderId="0" xfId="0" applyFont="1" applyFill="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29" xfId="0" applyFont="1" applyBorder="1" applyAlignment="1">
      <alignment horizontal="center"/>
    </xf>
    <xf numFmtId="0" fontId="24" fillId="0" borderId="2" xfId="0" applyFont="1" applyBorder="1" applyAlignment="1">
      <alignment horizontal="center" vertical="center"/>
    </xf>
    <xf numFmtId="0" fontId="24" fillId="0" borderId="2" xfId="0" applyFont="1" applyBorder="1" applyAlignment="1">
      <alignment horizontal="center" vertical="center" wrapText="1"/>
    </xf>
    <xf numFmtId="0" fontId="24" fillId="0" borderId="21" xfId="0" applyFont="1" applyBorder="1" applyAlignment="1">
      <alignment horizontal="center" vertical="center" wrapText="1"/>
    </xf>
    <xf numFmtId="0" fontId="19" fillId="0" borderId="7" xfId="0" applyFont="1" applyBorder="1" applyAlignment="1">
      <alignment horizontal="center"/>
    </xf>
    <xf numFmtId="0" fontId="19" fillId="0" borderId="8" xfId="0" applyFont="1" applyBorder="1" applyAlignment="1">
      <alignment horizontal="center"/>
    </xf>
    <xf numFmtId="0" fontId="10" fillId="7" borderId="31"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32" xfId="0" applyFont="1" applyFill="1" applyBorder="1" applyAlignment="1">
      <alignment horizontal="center" vertical="center" wrapText="1"/>
    </xf>
    <xf numFmtId="0" fontId="3" fillId="0" borderId="32" xfId="0" applyFont="1" applyBorder="1" applyAlignment="1">
      <alignment horizontal="center"/>
    </xf>
    <xf numFmtId="0" fontId="10" fillId="7" borderId="33" xfId="0" applyFont="1" applyFill="1" applyBorder="1" applyAlignment="1">
      <alignment horizontal="center" vertical="center" wrapText="1"/>
    </xf>
    <xf numFmtId="0" fontId="19" fillId="0" borderId="0" xfId="0" applyFont="1" applyAlignment="1">
      <alignment horizontal="center"/>
    </xf>
    <xf numFmtId="165" fontId="48" fillId="0" borderId="7" xfId="0" applyNumberFormat="1" applyFont="1" applyBorder="1" applyAlignment="1">
      <alignment horizontal="center"/>
    </xf>
    <xf numFmtId="165" fontId="48" fillId="0" borderId="8" xfId="0" applyNumberFormat="1" applyFont="1" applyBorder="1" applyAlignment="1">
      <alignment horizontal="center"/>
    </xf>
    <xf numFmtId="0" fontId="24" fillId="0" borderId="0"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8" xfId="0" applyFont="1" applyBorder="1" applyAlignment="1">
      <alignment horizontal="center" vertical="center" wrapText="1"/>
    </xf>
    <xf numFmtId="0" fontId="24" fillId="7" borderId="0" xfId="0" applyFont="1" applyFill="1" applyBorder="1" applyAlignment="1">
      <alignment horizontal="left" vertical="center" wrapText="1"/>
    </xf>
    <xf numFmtId="0" fontId="24" fillId="0" borderId="0" xfId="0" applyFont="1" applyBorder="1" applyAlignment="1">
      <alignment horizontal="center" vertical="center"/>
    </xf>
    <xf numFmtId="0" fontId="8" fillId="7" borderId="21"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0" borderId="0" xfId="0" applyAlignment="1">
      <alignment horizontal="center"/>
    </xf>
    <xf numFmtId="4" fontId="27" fillId="0" borderId="0" xfId="0" applyNumberFormat="1" applyFont="1" applyAlignment="1">
      <alignment horizontal="center"/>
    </xf>
    <xf numFmtId="0" fontId="27" fillId="0" borderId="0" xfId="0" applyFont="1" applyAlignment="1">
      <alignment horizontal="center"/>
    </xf>
    <xf numFmtId="0" fontId="25" fillId="0" borderId="0" xfId="0" applyFont="1" applyAlignment="1">
      <alignment horizontal="left"/>
    </xf>
    <xf numFmtId="165" fontId="9" fillId="0" borderId="7" xfId="9" applyNumberFormat="1" applyFont="1" applyBorder="1" applyAlignment="1">
      <alignment horizontal="center"/>
    </xf>
    <xf numFmtId="165" fontId="9" fillId="0" borderId="8" xfId="9" applyNumberFormat="1" applyFont="1" applyBorder="1" applyAlignment="1">
      <alignment horizontal="center"/>
    </xf>
    <xf numFmtId="43" fontId="28" fillId="0" borderId="21" xfId="9" applyNumberFormat="1" applyFont="1" applyBorder="1" applyAlignment="1">
      <alignment horizontal="right"/>
    </xf>
    <xf numFmtId="43" fontId="28" fillId="0" borderId="10" xfId="9" applyNumberFormat="1" applyFont="1" applyBorder="1" applyAlignment="1">
      <alignment horizontal="right"/>
    </xf>
    <xf numFmtId="43" fontId="28" fillId="0" borderId="9" xfId="9" applyNumberFormat="1" applyFont="1" applyBorder="1" applyAlignment="1">
      <alignment horizontal="right"/>
    </xf>
    <xf numFmtId="43" fontId="28" fillId="0" borderId="2" xfId="9" applyNumberFormat="1" applyFont="1" applyBorder="1" applyAlignment="1">
      <alignment horizontal="center"/>
    </xf>
    <xf numFmtId="0" fontId="28" fillId="0" borderId="2" xfId="0" applyFont="1" applyBorder="1" applyAlignment="1">
      <alignment horizontal="center"/>
    </xf>
    <xf numFmtId="0" fontId="24" fillId="0" borderId="21" xfId="0" applyFont="1" applyBorder="1" applyAlignment="1">
      <alignment horizontal="left" vertical="center" wrapText="1"/>
    </xf>
    <xf numFmtId="0" fontId="24" fillId="0" borderId="10" xfId="0" applyFont="1" applyBorder="1" applyAlignment="1">
      <alignment horizontal="left" vertical="center"/>
    </xf>
    <xf numFmtId="0" fontId="24" fillId="0" borderId="9" xfId="0" applyFont="1" applyBorder="1" applyAlignment="1">
      <alignment horizontal="left" vertical="center"/>
    </xf>
    <xf numFmtId="166" fontId="32" fillId="0" borderId="2" xfId="0" applyNumberFormat="1" applyFont="1" applyBorder="1" applyAlignment="1">
      <alignment horizontal="center" vertical="center" wrapText="1"/>
    </xf>
    <xf numFmtId="166" fontId="32" fillId="0" borderId="21" xfId="0" applyNumberFormat="1" applyFont="1" applyBorder="1" applyAlignment="1">
      <alignment horizontal="center" vertical="center" wrapText="1"/>
    </xf>
    <xf numFmtId="166" fontId="32" fillId="0" borderId="10" xfId="0" applyNumberFormat="1" applyFont="1" applyBorder="1" applyAlignment="1">
      <alignment horizontal="center" vertical="center" wrapText="1"/>
    </xf>
    <xf numFmtId="166" fontId="32" fillId="0" borderId="9" xfId="0" applyNumberFormat="1" applyFont="1" applyBorder="1" applyAlignment="1">
      <alignment horizontal="center" vertical="center" wrapText="1"/>
    </xf>
    <xf numFmtId="0" fontId="24" fillId="0" borderId="2" xfId="0" applyFont="1" applyBorder="1" applyAlignment="1">
      <alignment horizontal="center"/>
    </xf>
    <xf numFmtId="165" fontId="32" fillId="0" borderId="2" xfId="0" applyNumberFormat="1" applyFont="1" applyBorder="1" applyAlignment="1">
      <alignment horizont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7" borderId="8" xfId="0" applyFont="1" applyFill="1" applyBorder="1" applyAlignment="1">
      <alignment horizontal="center" vertical="center" wrapText="1"/>
    </xf>
    <xf numFmtId="165" fontId="49" fillId="0" borderId="7" xfId="0" applyNumberFormat="1" applyFont="1" applyBorder="1" applyAlignment="1">
      <alignment horizontal="center"/>
    </xf>
    <xf numFmtId="165" fontId="49" fillId="0" borderId="8" xfId="0" applyNumberFormat="1" applyFont="1" applyBorder="1" applyAlignment="1">
      <alignment horizontal="center"/>
    </xf>
    <xf numFmtId="0" fontId="24" fillId="7" borderId="2" xfId="0" applyFont="1" applyFill="1" applyBorder="1" applyAlignment="1">
      <alignment horizontal="center" vertical="center" wrapText="1"/>
    </xf>
    <xf numFmtId="0" fontId="24" fillId="0" borderId="7" xfId="0" applyFont="1" applyBorder="1" applyAlignment="1">
      <alignment horizontal="center" vertical="center"/>
    </xf>
    <xf numFmtId="0" fontId="24" fillId="0" borderId="8" xfId="0" applyFont="1" applyBorder="1" applyAlignment="1">
      <alignment horizontal="center" vertical="center"/>
    </xf>
    <xf numFmtId="165" fontId="33" fillId="0" borderId="7" xfId="9" applyNumberFormat="1" applyFont="1" applyBorder="1" applyAlignment="1">
      <alignment horizontal="center"/>
    </xf>
    <xf numFmtId="165" fontId="33" fillId="0" borderId="8" xfId="9" applyNumberFormat="1" applyFont="1" applyBorder="1" applyAlignment="1">
      <alignment horizontal="center"/>
    </xf>
    <xf numFmtId="0" fontId="24" fillId="0" borderId="2" xfId="0" applyFont="1" applyBorder="1" applyAlignment="1">
      <alignment horizontal="left" wrapText="1"/>
    </xf>
    <xf numFmtId="0" fontId="24" fillId="0" borderId="2" xfId="0" applyFont="1" applyBorder="1" applyAlignment="1">
      <alignment horizontal="left"/>
    </xf>
    <xf numFmtId="0" fontId="53" fillId="0" borderId="32" xfId="0" applyFont="1" applyBorder="1" applyAlignment="1">
      <alignment horizontal="left" vertical="center" wrapText="1"/>
    </xf>
    <xf numFmtId="0" fontId="53" fillId="0" borderId="31" xfId="0" applyFont="1" applyBorder="1" applyAlignment="1">
      <alignment horizontal="left" vertical="center" wrapText="1"/>
    </xf>
    <xf numFmtId="0" fontId="47" fillId="0" borderId="37" xfId="0" applyFont="1" applyBorder="1" applyAlignment="1">
      <alignment horizontal="center" vertical="center" wrapText="1"/>
    </xf>
    <xf numFmtId="0" fontId="47" fillId="0" borderId="38" xfId="0" applyFont="1" applyBorder="1" applyAlignment="1">
      <alignment horizontal="center" vertical="center" wrapText="1"/>
    </xf>
    <xf numFmtId="0" fontId="47" fillId="0" borderId="39"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41" xfId="0" applyFont="1" applyBorder="1" applyAlignment="1">
      <alignment horizontal="center" vertical="center" wrapText="1"/>
    </xf>
    <xf numFmtId="0" fontId="47" fillId="0" borderId="4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41" xfId="0" applyFont="1" applyBorder="1" applyAlignment="1">
      <alignment horizontal="center" vertical="center" wrapText="1"/>
    </xf>
    <xf numFmtId="0" fontId="53" fillId="0" borderId="42" xfId="0" applyFont="1" applyBorder="1" applyAlignment="1">
      <alignment horizontal="left" vertical="center" wrapText="1"/>
    </xf>
    <xf numFmtId="0" fontId="53" fillId="0" borderId="7" xfId="0" applyFont="1" applyBorder="1" applyAlignment="1">
      <alignment horizontal="left" vertical="center" wrapText="1"/>
    </xf>
    <xf numFmtId="0" fontId="56" fillId="0" borderId="24" xfId="0" applyFont="1" applyBorder="1" applyAlignment="1">
      <alignment horizontal="left" vertical="center" wrapText="1"/>
    </xf>
    <xf numFmtId="0" fontId="56" fillId="0" borderId="17" xfId="0" applyFont="1" applyBorder="1" applyAlignment="1">
      <alignment horizontal="left" vertical="center" wrapText="1"/>
    </xf>
    <xf numFmtId="0" fontId="54" fillId="0" borderId="34" xfId="0" applyFont="1" applyBorder="1" applyAlignment="1">
      <alignment horizontal="left" vertical="center" wrapText="1"/>
    </xf>
    <xf numFmtId="0" fontId="54" fillId="0" borderId="25" xfId="0" applyFont="1" applyBorder="1" applyAlignment="1">
      <alignment horizontal="left" vertical="center" wrapText="1"/>
    </xf>
    <xf numFmtId="0" fontId="54" fillId="0" borderId="27" xfId="0" applyFont="1" applyBorder="1" applyAlignment="1">
      <alignment horizontal="left" vertical="center" wrapText="1"/>
    </xf>
    <xf numFmtId="0" fontId="54" fillId="0" borderId="40" xfId="0" applyFont="1" applyBorder="1" applyAlignment="1">
      <alignment horizontal="left" vertical="center" wrapText="1"/>
    </xf>
    <xf numFmtId="0" fontId="54" fillId="0" borderId="10" xfId="0" applyFont="1" applyBorder="1" applyAlignment="1">
      <alignment horizontal="left" vertical="center" wrapText="1"/>
    </xf>
    <xf numFmtId="0" fontId="54" fillId="0" borderId="9" xfId="0" applyFont="1" applyBorder="1" applyAlignment="1">
      <alignment horizontal="left" vertical="center" wrapText="1"/>
    </xf>
    <xf numFmtId="0" fontId="54" fillId="0" borderId="43" xfId="0" applyFont="1" applyBorder="1" applyAlignment="1">
      <alignment horizontal="left" vertical="center" wrapText="1"/>
    </xf>
    <xf numFmtId="0" fontId="54" fillId="0" borderId="44" xfId="0" applyFont="1" applyBorder="1" applyAlignment="1">
      <alignment horizontal="left" vertical="center" wrapText="1"/>
    </xf>
    <xf numFmtId="0" fontId="54" fillId="0" borderId="45" xfId="0" applyFont="1" applyBorder="1" applyAlignment="1">
      <alignment horizontal="left" vertical="center" wrapText="1"/>
    </xf>
    <xf numFmtId="0" fontId="50" fillId="0" borderId="46" xfId="0" applyFont="1" applyBorder="1" applyAlignment="1">
      <alignment horizontal="left" vertical="center" wrapText="1"/>
    </xf>
    <xf numFmtId="0" fontId="50" fillId="0" borderId="47" xfId="0" applyFont="1" applyBorder="1" applyAlignment="1">
      <alignment horizontal="left" vertical="center" wrapText="1"/>
    </xf>
    <xf numFmtId="0" fontId="50" fillId="0" borderId="48" xfId="0" applyFont="1" applyBorder="1" applyAlignment="1">
      <alignment horizontal="left" vertical="center" wrapText="1"/>
    </xf>
    <xf numFmtId="0" fontId="50" fillId="0" borderId="34" xfId="0" applyFont="1" applyBorder="1" applyAlignment="1">
      <alignment horizontal="left" vertical="center" wrapText="1"/>
    </xf>
    <xf numFmtId="0" fontId="50" fillId="0" borderId="25" xfId="0" applyFont="1" applyBorder="1" applyAlignment="1">
      <alignment horizontal="left" vertical="center" wrapText="1"/>
    </xf>
    <xf numFmtId="0" fontId="50" fillId="0" borderId="27" xfId="0" applyFont="1" applyBorder="1" applyAlignment="1">
      <alignment horizontal="left" vertical="center" wrapText="1"/>
    </xf>
    <xf numFmtId="0" fontId="50" fillId="0" borderId="40" xfId="0" applyFont="1" applyBorder="1" applyAlignment="1">
      <alignment horizontal="left" vertical="center" wrapText="1"/>
    </xf>
    <xf numFmtId="0" fontId="50" fillId="0" borderId="10" xfId="0" applyFont="1" applyBorder="1" applyAlignment="1">
      <alignment horizontal="left" vertical="center" wrapText="1"/>
    </xf>
    <xf numFmtId="0" fontId="50" fillId="0" borderId="9" xfId="0" applyFont="1" applyBorder="1" applyAlignment="1">
      <alignment horizontal="left" vertical="center" wrapText="1"/>
    </xf>
    <xf numFmtId="0" fontId="50" fillId="0" borderId="43" xfId="0" applyFont="1" applyBorder="1" applyAlignment="1">
      <alignment horizontal="left" vertical="center" wrapText="1"/>
    </xf>
    <xf numFmtId="0" fontId="50" fillId="0" borderId="44" xfId="0" applyFont="1" applyBorder="1" applyAlignment="1">
      <alignment horizontal="left" vertical="center" wrapText="1"/>
    </xf>
    <xf numFmtId="0" fontId="50" fillId="0" borderId="45" xfId="0" applyFont="1" applyBorder="1" applyAlignment="1">
      <alignment horizontal="left" vertical="center" wrapText="1"/>
    </xf>
    <xf numFmtId="0" fontId="50" fillId="0" borderId="35" xfId="0" applyFont="1" applyBorder="1" applyAlignment="1">
      <alignment horizontal="left" vertical="center" wrapText="1"/>
    </xf>
    <xf numFmtId="0" fontId="50" fillId="0" borderId="0" xfId="0" applyFont="1" applyBorder="1" applyAlignment="1">
      <alignment horizontal="left" vertical="center" wrapText="1"/>
    </xf>
    <xf numFmtId="0" fontId="50" fillId="0" borderId="32" xfId="0" applyFont="1" applyBorder="1" applyAlignment="1">
      <alignment horizontal="left" vertical="center" wrapText="1"/>
    </xf>
    <xf numFmtId="0" fontId="50" fillId="0" borderId="36" xfId="0" applyFont="1" applyBorder="1" applyAlignment="1">
      <alignment horizontal="left" vertical="center" wrapText="1"/>
    </xf>
    <xf numFmtId="0" fontId="50" fillId="0" borderId="29" xfId="0" applyFont="1" applyBorder="1" applyAlignment="1">
      <alignment horizontal="left" vertical="center" wrapText="1"/>
    </xf>
    <xf numFmtId="0" fontId="50" fillId="0" borderId="30" xfId="0" applyFont="1" applyBorder="1" applyAlignment="1">
      <alignment horizontal="left" vertical="center" wrapText="1"/>
    </xf>
    <xf numFmtId="0" fontId="54" fillId="0" borderId="35" xfId="0" applyFont="1" applyBorder="1" applyAlignment="1">
      <alignment horizontal="left" vertical="center" wrapText="1"/>
    </xf>
    <xf numFmtId="0" fontId="54" fillId="0" borderId="0" xfId="0" applyFont="1" applyBorder="1" applyAlignment="1">
      <alignment horizontal="left" vertical="center" wrapText="1"/>
    </xf>
    <xf numFmtId="0" fontId="54" fillId="0" borderId="32" xfId="0" applyFont="1" applyBorder="1" applyAlignment="1">
      <alignment horizontal="left" vertical="center" wrapText="1"/>
    </xf>
    <xf numFmtId="0" fontId="54" fillId="0" borderId="36" xfId="0" applyFont="1" applyBorder="1" applyAlignment="1">
      <alignment horizontal="left" vertical="center" wrapText="1"/>
    </xf>
    <xf numFmtId="0" fontId="54" fillId="0" borderId="29" xfId="0" applyFont="1" applyBorder="1" applyAlignment="1">
      <alignment horizontal="left" vertical="center" wrapText="1"/>
    </xf>
    <xf numFmtId="0" fontId="54" fillId="0" borderId="30" xfId="0" applyFont="1" applyBorder="1" applyAlignment="1">
      <alignment horizontal="left" vertical="center" wrapText="1"/>
    </xf>
    <xf numFmtId="0" fontId="53" fillId="0" borderId="46" xfId="0" applyFont="1" applyBorder="1" applyAlignment="1">
      <alignment horizontal="center" vertical="center"/>
    </xf>
    <xf numFmtId="0" fontId="53" fillId="0" borderId="47" xfId="0" applyFont="1" applyBorder="1" applyAlignment="1">
      <alignment horizontal="center" vertical="center"/>
    </xf>
    <xf numFmtId="0" fontId="53" fillId="0" borderId="48" xfId="0" applyFont="1" applyBorder="1" applyAlignment="1">
      <alignment horizontal="center" vertical="center"/>
    </xf>
    <xf numFmtId="0" fontId="53" fillId="0" borderId="40" xfId="0" applyFont="1" applyBorder="1" applyAlignment="1">
      <alignment horizontal="center" vertical="center"/>
    </xf>
    <xf numFmtId="0" fontId="53" fillId="0" borderId="10" xfId="0" applyFont="1" applyBorder="1" applyAlignment="1">
      <alignment horizontal="center" vertical="center"/>
    </xf>
    <xf numFmtId="0" fontId="53" fillId="0" borderId="41" xfId="0" applyFont="1" applyBorder="1" applyAlignment="1">
      <alignment horizontal="center" vertical="center"/>
    </xf>
    <xf numFmtId="0" fontId="53" fillId="0" borderId="23" xfId="0" applyFont="1" applyBorder="1" applyAlignment="1">
      <alignment horizontal="left" vertical="center" wrapText="1"/>
    </xf>
    <xf numFmtId="0" fontId="53" fillId="0" borderId="2" xfId="0" applyFont="1" applyBorder="1" applyAlignment="1">
      <alignment horizontal="left" vertical="center" wrapText="1"/>
    </xf>
    <xf numFmtId="0" fontId="54" fillId="0" borderId="46" xfId="0" applyFont="1" applyBorder="1" applyAlignment="1">
      <alignment horizontal="left" vertical="center" wrapText="1"/>
    </xf>
    <xf numFmtId="0" fontId="54" fillId="0" borderId="47" xfId="0" applyFont="1" applyBorder="1" applyAlignment="1">
      <alignment horizontal="left" vertical="center" wrapText="1"/>
    </xf>
    <xf numFmtId="0" fontId="54" fillId="0" borderId="48" xfId="0" applyFont="1" applyBorder="1" applyAlignment="1">
      <alignment horizontal="left" vertical="center" wrapText="1"/>
    </xf>
    <xf numFmtId="0" fontId="56" fillId="0" borderId="0" xfId="0" applyFont="1" applyBorder="1" applyAlignment="1">
      <alignment horizontal="center" vertical="center" wrapText="1"/>
    </xf>
    <xf numFmtId="0" fontId="50" fillId="0" borderId="0" xfId="0" applyFont="1" applyBorder="1" applyAlignment="1">
      <alignment horizontal="left"/>
    </xf>
    <xf numFmtId="0" fontId="50" fillId="0" borderId="0" xfId="0" applyFont="1" applyAlignment="1">
      <alignment horizontal="left"/>
    </xf>
    <xf numFmtId="0" fontId="40" fillId="0" borderId="0" xfId="0" applyFont="1" applyAlignment="1">
      <alignment horizontal="center" vertical="center" wrapText="1"/>
    </xf>
    <xf numFmtId="0" fontId="2" fillId="0" borderId="2" xfId="17" applyNumberFormat="1" applyFont="1" applyFill="1" applyBorder="1" applyAlignment="1">
      <alignment horizontal="center" vertical="center" wrapText="1"/>
    </xf>
    <xf numFmtId="17" fontId="37" fillId="14" borderId="0" xfId="0" applyNumberFormat="1" applyFont="1" applyFill="1" applyAlignment="1">
      <alignment horizontal="center" vertical="center"/>
    </xf>
    <xf numFmtId="0" fontId="37" fillId="14" borderId="0" xfId="0" applyFont="1" applyFill="1" applyAlignment="1">
      <alignment horizontal="center" vertical="center"/>
    </xf>
    <xf numFmtId="49" fontId="2" fillId="0" borderId="2" xfId="17" applyNumberFormat="1" applyFont="1" applyFill="1" applyBorder="1" applyAlignment="1">
      <alignment horizontal="center" vertical="center" wrapText="1"/>
    </xf>
  </cellXfs>
  <cellStyles count="23">
    <cellStyle name="_x0004_" xfId="1"/>
    <cellStyle name="?" xfId="2"/>
    <cellStyle name="Гиперссылка 2" xfId="3"/>
    <cellStyle name="Значение" xfId="4"/>
    <cellStyle name="Обычный" xfId="0" builtinId="0"/>
    <cellStyle name="Обычный 2" xfId="5"/>
    <cellStyle name="Обычный 2 2" xfId="6"/>
    <cellStyle name="Обычный 3" xfId="7"/>
    <cellStyle name="Стиль 1" xfId="8"/>
    <cellStyle name="Финансовый" xfId="9" builtinId="3"/>
    <cellStyle name="Финансовый 2" xfId="10"/>
    <cellStyle name="Финансовый 2 2" xfId="11"/>
    <cellStyle name="Финансовый 3" xfId="12"/>
    <cellStyle name="㼿" xfId="13"/>
    <cellStyle name="㼿 2" xfId="14"/>
    <cellStyle name="㼿?" xfId="15"/>
    <cellStyle name="㼿㼿" xfId="16"/>
    <cellStyle name="㼿㼿?" xfId="17"/>
    <cellStyle name="㼿㼿㼿" xfId="18"/>
    <cellStyle name="㼿㼿㼿?" xfId="19"/>
    <cellStyle name="㼿㼿㼿㼿" xfId="20"/>
    <cellStyle name="㼿㼿㼿㼿?" xfId="21"/>
    <cellStyle name="㼿㼿㼿㼿㼿" xfId="2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2.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18" Type="http://schemas.openxmlformats.org/officeDocument/2006/relationships/image" Target="../media/image18.wmf"/><Relationship Id="rId26" Type="http://schemas.openxmlformats.org/officeDocument/2006/relationships/image" Target="../media/image26.wmf"/><Relationship Id="rId3" Type="http://schemas.openxmlformats.org/officeDocument/2006/relationships/image" Target="../media/image3.wmf"/><Relationship Id="rId21" Type="http://schemas.openxmlformats.org/officeDocument/2006/relationships/image" Target="../media/image21.wmf"/><Relationship Id="rId7" Type="http://schemas.openxmlformats.org/officeDocument/2006/relationships/image" Target="../media/image7.wmf"/><Relationship Id="rId12" Type="http://schemas.openxmlformats.org/officeDocument/2006/relationships/image" Target="../media/image12.wmf"/><Relationship Id="rId17" Type="http://schemas.openxmlformats.org/officeDocument/2006/relationships/image" Target="../media/image17.wmf"/><Relationship Id="rId25" Type="http://schemas.openxmlformats.org/officeDocument/2006/relationships/image" Target="../media/image25.wmf"/><Relationship Id="rId2" Type="http://schemas.openxmlformats.org/officeDocument/2006/relationships/image" Target="../media/image2.wmf"/><Relationship Id="rId16" Type="http://schemas.openxmlformats.org/officeDocument/2006/relationships/image" Target="../media/image16.wmf"/><Relationship Id="rId20" Type="http://schemas.openxmlformats.org/officeDocument/2006/relationships/image" Target="../media/image20.wmf"/><Relationship Id="rId29" Type="http://schemas.openxmlformats.org/officeDocument/2006/relationships/image" Target="../media/image29.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24" Type="http://schemas.openxmlformats.org/officeDocument/2006/relationships/image" Target="../media/image24.wmf"/><Relationship Id="rId5" Type="http://schemas.openxmlformats.org/officeDocument/2006/relationships/image" Target="../media/image5.wmf"/><Relationship Id="rId15" Type="http://schemas.openxmlformats.org/officeDocument/2006/relationships/image" Target="../media/image15.wmf"/><Relationship Id="rId23" Type="http://schemas.openxmlformats.org/officeDocument/2006/relationships/image" Target="../media/image23.wmf"/><Relationship Id="rId28" Type="http://schemas.openxmlformats.org/officeDocument/2006/relationships/image" Target="../media/image28.wmf"/><Relationship Id="rId10" Type="http://schemas.openxmlformats.org/officeDocument/2006/relationships/image" Target="../media/image10.emf"/><Relationship Id="rId19" Type="http://schemas.openxmlformats.org/officeDocument/2006/relationships/image" Target="../media/image19.wmf"/><Relationship Id="rId4" Type="http://schemas.openxmlformats.org/officeDocument/2006/relationships/image" Target="../media/image4.wmf"/><Relationship Id="rId9" Type="http://schemas.openxmlformats.org/officeDocument/2006/relationships/image" Target="../media/image9.emf"/><Relationship Id="rId14" Type="http://schemas.openxmlformats.org/officeDocument/2006/relationships/image" Target="../media/image14.wmf"/><Relationship Id="rId22" Type="http://schemas.openxmlformats.org/officeDocument/2006/relationships/image" Target="../media/image22.wmf"/><Relationship Id="rId27" Type="http://schemas.openxmlformats.org/officeDocument/2006/relationships/image" Target="../media/image27.wmf"/><Relationship Id="rId30" Type="http://schemas.openxmlformats.org/officeDocument/2006/relationships/image" Target="../media/image30.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33.emf"/><Relationship Id="rId2" Type="http://schemas.openxmlformats.org/officeDocument/2006/relationships/image" Target="../media/image32.emf"/><Relationship Id="rId1"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xdr:oneCellAnchor>
    <xdr:from>
      <xdr:col>147</xdr:col>
      <xdr:colOff>38100</xdr:colOff>
      <xdr:row>13</xdr:row>
      <xdr:rowOff>171450</xdr:rowOff>
    </xdr:from>
    <xdr:ext cx="184731" cy="264560"/>
    <xdr:sp macro="" textlink="">
      <xdr:nvSpPr>
        <xdr:cNvPr id="2" name="TextBox 1"/>
        <xdr:cNvSpPr txBox="1"/>
      </xdr:nvSpPr>
      <xdr:spPr>
        <a:xfrm>
          <a:off x="84391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147</xdr:col>
      <xdr:colOff>38100</xdr:colOff>
      <xdr:row>68</xdr:row>
      <xdr:rowOff>171450</xdr:rowOff>
    </xdr:from>
    <xdr:ext cx="184731" cy="264560"/>
    <xdr:sp macro="" textlink="">
      <xdr:nvSpPr>
        <xdr:cNvPr id="3" name="TextBox 2"/>
        <xdr:cNvSpPr txBox="1"/>
      </xdr:nvSpPr>
      <xdr:spPr>
        <a:xfrm>
          <a:off x="92011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lav\Local%20Settings\Temporary%20Internet%20Files\Content.Outlook\6UZVGZHW\&#1056;&#1086;&#1079;&#1085;&#1080;&#1095;&#1085;&#1099;&#1081;%20&#1088;&#1099;&#1085;&#1086;&#1082;\2012\&#1056;&#1072;&#1089;&#1095;&#1077;&#1090;%20&#1085;&#1077;&#1088;&#1077;&#1075;&#1091;&#1083;&#1080;&#1088;%20&#1094;&#1077;&#1085;%20&#1085;&#1072;%20&#1101;&#1083;%20&#1101;%20&#1079;&#1072;%20&#1080;&#1102;&#1085;&#1100;%202012&#1075;%20%20&#1074;%20&#1088;&#1077;&#1076;%20442%20&#1055;&#1086;&#1089;&#1090;%20%20&#1085;&#1072;%2010%2007%20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ЦК"/>
      <sheetName val="2 ЦК"/>
      <sheetName val="3 ЦК"/>
      <sheetName val="4 ЦК"/>
      <sheetName val="5 ЦК"/>
      <sheetName val="6 ЦК"/>
      <sheetName val="расчет средневзеш. цены"/>
      <sheetName val="2012_06"/>
      <sheetName val="Объем мощности"/>
      <sheetName val="Объем ЭЭ"/>
      <sheetName val="Коэффициент оплаты мощности"/>
      <sheetName val="Тарифы"/>
      <sheetName val="Для работы"/>
      <sheetName val="Часы пика"/>
      <sheetName val="Всп.расч"/>
    </sheetNames>
    <sheetDataSet>
      <sheetData sheetId="0" refreshError="1"/>
      <sheetData sheetId="1" refreshError="1"/>
      <sheetData sheetId="2" refreshError="1"/>
      <sheetData sheetId="3" refreshError="1"/>
      <sheetData sheetId="4" refreshError="1"/>
      <sheetData sheetId="5" refreshError="1"/>
      <sheetData sheetId="6">
        <row r="38">
          <cell r="H38">
            <v>1117.2892321850181</v>
          </cell>
        </row>
      </sheetData>
      <sheetData sheetId="7" refreshError="1"/>
      <sheetData sheetId="8" refreshError="1"/>
      <sheetData sheetId="9" refreshError="1"/>
      <sheetData sheetId="10" refreshError="1"/>
      <sheetData sheetId="11">
        <row r="4">
          <cell r="C4">
            <v>1.4530000000000001</v>
          </cell>
        </row>
        <row r="5">
          <cell r="C5">
            <v>0.69599999999999995</v>
          </cell>
        </row>
        <row r="6">
          <cell r="C6">
            <v>0.23899999999999999</v>
          </cell>
        </row>
      </sheetData>
      <sheetData sheetId="12" refreshError="1"/>
      <sheetData sheetId="13" refreshError="1"/>
      <sheetData sheetId="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ackage" Target="../embeddings/_________Microsoft_Office_Word2.docx"/><Relationship Id="rId2" Type="http://schemas.openxmlformats.org/officeDocument/2006/relationships/package" Target="../embeddings/_________Microsoft_Office_Word1.docx"/><Relationship Id="rId1" Type="http://schemas.openxmlformats.org/officeDocument/2006/relationships/vmlDrawing" Target="../drawings/vmlDrawing3.vml"/><Relationship Id="rId4" Type="http://schemas.openxmlformats.org/officeDocument/2006/relationships/package" Target="../embeddings/_________Microsoft_Office_Word3.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oleObject" Target="../embeddings/oleObject11.bin"/><Relationship Id="rId18" Type="http://schemas.openxmlformats.org/officeDocument/2006/relationships/oleObject" Target="../embeddings/oleObject16.bin"/><Relationship Id="rId26" Type="http://schemas.openxmlformats.org/officeDocument/2006/relationships/oleObject" Target="../embeddings/oleObject24.bin"/><Relationship Id="rId3" Type="http://schemas.openxmlformats.org/officeDocument/2006/relationships/oleObject" Target="../embeddings/oleObject1.bin"/><Relationship Id="rId21" Type="http://schemas.openxmlformats.org/officeDocument/2006/relationships/oleObject" Target="../embeddings/oleObject19.bin"/><Relationship Id="rId7" Type="http://schemas.openxmlformats.org/officeDocument/2006/relationships/oleObject" Target="../embeddings/oleObject5.bin"/><Relationship Id="rId12" Type="http://schemas.openxmlformats.org/officeDocument/2006/relationships/oleObject" Target="../embeddings/oleObject10.bin"/><Relationship Id="rId17" Type="http://schemas.openxmlformats.org/officeDocument/2006/relationships/oleObject" Target="../embeddings/oleObject15.bin"/><Relationship Id="rId25" Type="http://schemas.openxmlformats.org/officeDocument/2006/relationships/oleObject" Target="../embeddings/oleObject23.bin"/><Relationship Id="rId2" Type="http://schemas.openxmlformats.org/officeDocument/2006/relationships/vmlDrawing" Target="../drawings/vmlDrawing2.vml"/><Relationship Id="rId16" Type="http://schemas.openxmlformats.org/officeDocument/2006/relationships/oleObject" Target="../embeddings/oleObject14.bin"/><Relationship Id="rId20" Type="http://schemas.openxmlformats.org/officeDocument/2006/relationships/oleObject" Target="../embeddings/oleObject18.bin"/><Relationship Id="rId29" Type="http://schemas.openxmlformats.org/officeDocument/2006/relationships/oleObject" Target="../embeddings/oleObject27.bin"/><Relationship Id="rId1" Type="http://schemas.openxmlformats.org/officeDocument/2006/relationships/printerSettings" Target="../printerSettings/printerSettings8.bin"/><Relationship Id="rId6" Type="http://schemas.openxmlformats.org/officeDocument/2006/relationships/oleObject" Target="../embeddings/oleObject4.bin"/><Relationship Id="rId11" Type="http://schemas.openxmlformats.org/officeDocument/2006/relationships/oleObject" Target="../embeddings/oleObject9.bin"/><Relationship Id="rId24" Type="http://schemas.openxmlformats.org/officeDocument/2006/relationships/oleObject" Target="../embeddings/oleObject22.bin"/><Relationship Id="rId32" Type="http://schemas.openxmlformats.org/officeDocument/2006/relationships/oleObject" Target="../embeddings/oleObject30.bin"/><Relationship Id="rId5" Type="http://schemas.openxmlformats.org/officeDocument/2006/relationships/oleObject" Target="../embeddings/oleObject3.bin"/><Relationship Id="rId15" Type="http://schemas.openxmlformats.org/officeDocument/2006/relationships/oleObject" Target="../embeddings/oleObject13.bin"/><Relationship Id="rId23" Type="http://schemas.openxmlformats.org/officeDocument/2006/relationships/oleObject" Target="../embeddings/oleObject21.bin"/><Relationship Id="rId28" Type="http://schemas.openxmlformats.org/officeDocument/2006/relationships/oleObject" Target="../embeddings/oleObject26.bin"/><Relationship Id="rId10" Type="http://schemas.openxmlformats.org/officeDocument/2006/relationships/oleObject" Target="../embeddings/oleObject8.bin"/><Relationship Id="rId19" Type="http://schemas.openxmlformats.org/officeDocument/2006/relationships/oleObject" Target="../embeddings/oleObject17.bin"/><Relationship Id="rId31" Type="http://schemas.openxmlformats.org/officeDocument/2006/relationships/oleObject" Target="../embeddings/oleObject29.bin"/><Relationship Id="rId4" Type="http://schemas.openxmlformats.org/officeDocument/2006/relationships/oleObject" Target="../embeddings/oleObject2.bin"/><Relationship Id="rId9" Type="http://schemas.openxmlformats.org/officeDocument/2006/relationships/oleObject" Target="../embeddings/oleObject7.bin"/><Relationship Id="rId14" Type="http://schemas.openxmlformats.org/officeDocument/2006/relationships/oleObject" Target="../embeddings/oleObject12.bin"/><Relationship Id="rId22" Type="http://schemas.openxmlformats.org/officeDocument/2006/relationships/oleObject" Target="../embeddings/oleObject20.bin"/><Relationship Id="rId27" Type="http://schemas.openxmlformats.org/officeDocument/2006/relationships/oleObject" Target="../embeddings/oleObject25.bin"/><Relationship Id="rId30" Type="http://schemas.openxmlformats.org/officeDocument/2006/relationships/oleObject" Target="../embeddings/oleObject2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FU75"/>
  <sheetViews>
    <sheetView tabSelected="1" view="pageBreakPreview" zoomScaleNormal="100" zoomScaleSheetLayoutView="100" workbookViewId="0"/>
  </sheetViews>
  <sheetFormatPr defaultColWidth="0.85546875" defaultRowHeight="15.75" customHeight="1" outlineLevelCol="1"/>
  <cols>
    <col min="1" max="69" width="0.85546875" style="1"/>
    <col min="70" max="70" width="2.7109375" style="1" customWidth="1"/>
    <col min="71" max="73" width="0.85546875" style="1"/>
    <col min="74" max="74" width="2.42578125" style="1" customWidth="1"/>
    <col min="75" max="90" width="0.85546875" style="1"/>
    <col min="91" max="91" width="5.140625" style="1" customWidth="1"/>
    <col min="92" max="135" width="0.85546875" style="1"/>
    <col min="136" max="136" width="4.5703125" style="1" customWidth="1"/>
    <col min="137" max="167" width="0.85546875" style="1"/>
    <col min="168" max="169" width="13.85546875" style="1" customWidth="1" outlineLevel="1"/>
    <col min="170" max="170" width="17.85546875" style="1" customWidth="1" outlineLevel="1"/>
    <col min="171" max="171" width="16.42578125" style="1" customWidth="1" outlineLevel="1"/>
    <col min="172" max="172" width="17.42578125" style="1" customWidth="1" outlineLevel="1"/>
    <col min="173" max="173" width="16" style="1" customWidth="1" outlineLevel="1"/>
    <col min="174" max="174" width="17.42578125" style="1" customWidth="1" outlineLevel="1"/>
    <col min="175" max="175" width="18.28515625" style="1" customWidth="1" outlineLevel="1"/>
    <col min="176" max="176" width="19.5703125" style="1" customWidth="1" outlineLevel="1"/>
    <col min="177" max="177" width="8.28515625" style="1" customWidth="1"/>
    <col min="178" max="16384" width="0.85546875" style="1"/>
  </cols>
  <sheetData>
    <row r="1" spans="1:167" s="3" customFormat="1" ht="11.1" customHeight="1">
      <c r="FK1" s="9" t="s">
        <v>6</v>
      </c>
    </row>
    <row r="2" spans="1:167" s="3" customFormat="1" ht="11.1" customHeight="1">
      <c r="FK2" s="9" t="s">
        <v>7</v>
      </c>
    </row>
    <row r="3" spans="1:167" s="3" customFormat="1" ht="11.1" customHeight="1">
      <c r="EU3" s="4"/>
      <c r="FK3" s="9" t="s">
        <v>8</v>
      </c>
    </row>
    <row r="4" spans="1:167" s="3" customFormat="1" ht="11.1" customHeight="1">
      <c r="EU4" s="4"/>
      <c r="FK4" s="9" t="s">
        <v>9</v>
      </c>
    </row>
    <row r="5" spans="1:167" s="3" customFormat="1" ht="11.1" customHeight="1">
      <c r="EU5" s="4"/>
      <c r="FK5" s="9" t="s">
        <v>10</v>
      </c>
    </row>
    <row r="6" spans="1:167" ht="15.75" customHeight="1">
      <c r="EU6" s="2"/>
    </row>
    <row r="7" spans="1:167" s="5" customFormat="1" ht="16.5">
      <c r="A7" s="207" t="s">
        <v>11</v>
      </c>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7"/>
      <c r="CX7" s="207"/>
      <c r="CY7" s="207"/>
      <c r="CZ7" s="207"/>
      <c r="DA7" s="207"/>
      <c r="DB7" s="207"/>
      <c r="DC7" s="207"/>
      <c r="DD7" s="207"/>
      <c r="DE7" s="207"/>
      <c r="DF7" s="207"/>
      <c r="DG7" s="207"/>
      <c r="DH7" s="207"/>
      <c r="DI7" s="207"/>
      <c r="DJ7" s="207"/>
      <c r="DK7" s="207"/>
      <c r="DL7" s="207"/>
      <c r="DM7" s="207"/>
      <c r="DN7" s="207"/>
      <c r="DO7" s="207"/>
      <c r="DP7" s="207"/>
      <c r="DQ7" s="207"/>
      <c r="DR7" s="207"/>
      <c r="DS7" s="207"/>
      <c r="DT7" s="207"/>
      <c r="DU7" s="207"/>
      <c r="DV7" s="207"/>
      <c r="DW7" s="207"/>
      <c r="DX7" s="207"/>
      <c r="DY7" s="207"/>
      <c r="DZ7" s="207"/>
      <c r="EA7" s="207"/>
      <c r="EB7" s="207"/>
      <c r="EC7" s="207"/>
      <c r="ED7" s="207"/>
      <c r="EE7" s="207"/>
      <c r="EF7" s="207"/>
      <c r="EG7" s="207"/>
      <c r="EH7" s="207"/>
      <c r="EI7" s="207"/>
      <c r="EJ7" s="207"/>
      <c r="EK7" s="207"/>
      <c r="EL7" s="207"/>
      <c r="EM7" s="207"/>
      <c r="EN7" s="207"/>
      <c r="EO7" s="207"/>
      <c r="EP7" s="207"/>
      <c r="EQ7" s="207"/>
      <c r="ER7" s="207"/>
      <c r="ES7" s="207"/>
      <c r="ET7" s="207"/>
      <c r="EU7" s="207"/>
      <c r="EV7" s="207"/>
      <c r="EW7" s="207"/>
      <c r="EX7" s="207"/>
      <c r="EY7" s="207"/>
      <c r="EZ7" s="207"/>
      <c r="FA7" s="207"/>
      <c r="FB7" s="207"/>
      <c r="FC7" s="207"/>
      <c r="FD7" s="207"/>
      <c r="FE7" s="207"/>
      <c r="FF7" s="207"/>
      <c r="FG7" s="207"/>
      <c r="FH7" s="207"/>
      <c r="FI7" s="207"/>
      <c r="FJ7" s="207"/>
      <c r="FK7" s="207"/>
    </row>
    <row r="9" spans="1:167" ht="15.75" customHeight="1">
      <c r="A9" s="204" t="s">
        <v>22</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row>
    <row r="10" spans="1:167" ht="15.75" customHeight="1">
      <c r="BL10" s="6" t="s">
        <v>12</v>
      </c>
      <c r="BM10" s="209" t="s">
        <v>142</v>
      </c>
      <c r="BN10" s="210"/>
      <c r="BO10" s="210"/>
      <c r="BP10" s="210"/>
      <c r="BQ10" s="210"/>
      <c r="BR10" s="210"/>
      <c r="BS10" s="210"/>
      <c r="BT10" s="210"/>
      <c r="BU10" s="210"/>
      <c r="BV10" s="210"/>
      <c r="BW10" s="210"/>
      <c r="BX10" s="210"/>
      <c r="BY10" s="210"/>
      <c r="BZ10" s="210"/>
      <c r="CA10" s="210"/>
      <c r="CB10" s="210"/>
      <c r="CC10" s="210"/>
      <c r="CD10" s="210"/>
      <c r="CE10" s="210"/>
      <c r="CF10" s="210"/>
      <c r="CG10" s="210"/>
      <c r="CH10" s="210"/>
      <c r="CI10" s="210"/>
      <c r="CJ10" s="210"/>
      <c r="CK10" s="210"/>
      <c r="CL10" s="210"/>
      <c r="CM10" s="210"/>
      <c r="CN10" s="210"/>
      <c r="CO10" s="210"/>
      <c r="CP10" s="210"/>
      <c r="CQ10" s="210"/>
      <c r="CR10" s="210"/>
      <c r="CS10" s="210"/>
      <c r="CT10" s="210"/>
      <c r="CU10" s="210"/>
      <c r="CV10" s="210"/>
      <c r="CW10" s="210"/>
      <c r="CX10" s="210"/>
      <c r="CY10" s="210"/>
      <c r="CZ10" s="210"/>
      <c r="DA10" s="210"/>
      <c r="DB10" s="210"/>
      <c r="DC10" s="210"/>
      <c r="DD10" s="210"/>
      <c r="DE10" s="210"/>
      <c r="DF10" s="210"/>
      <c r="DG10" s="210"/>
      <c r="DH10" s="210"/>
      <c r="DI10" s="210"/>
      <c r="DJ10" s="210"/>
      <c r="DK10" s="210"/>
      <c r="DL10" s="210"/>
      <c r="DM10" s="210"/>
      <c r="DN10" s="210"/>
      <c r="DO10" s="210"/>
      <c r="DP10" s="210"/>
      <c r="DQ10" s="210"/>
      <c r="DR10" s="210"/>
      <c r="DS10" s="210"/>
      <c r="DT10" s="210"/>
      <c r="DU10" s="210"/>
      <c r="DV10" s="210"/>
      <c r="DW10" s="210"/>
      <c r="DX10" s="210"/>
      <c r="DY10" s="204" t="s">
        <v>13</v>
      </c>
      <c r="DZ10" s="204"/>
      <c r="EA10" s="204"/>
      <c r="EB10" s="204"/>
      <c r="EC10" s="205" t="s">
        <v>367</v>
      </c>
      <c r="ED10" s="205"/>
      <c r="EE10" s="205"/>
      <c r="EF10" s="205"/>
      <c r="EG10" s="205"/>
      <c r="EH10" s="205"/>
      <c r="EI10" s="205"/>
      <c r="EJ10" s="205"/>
      <c r="EK10" s="205"/>
      <c r="EL10" s="205"/>
      <c r="EM10" s="205"/>
      <c r="EN10" s="205"/>
      <c r="EO10" s="205"/>
      <c r="EP10" s="205"/>
      <c r="EQ10" s="205"/>
      <c r="ER10" s="205"/>
      <c r="ES10" s="205"/>
      <c r="ET10" s="205"/>
      <c r="EU10" s="205"/>
      <c r="EV10" s="1" t="s">
        <v>14</v>
      </c>
    </row>
    <row r="11" spans="1:167" s="3" customFormat="1" ht="12.75" customHeight="1">
      <c r="BM11" s="208" t="s">
        <v>23</v>
      </c>
      <c r="BN11" s="208"/>
      <c r="BO11" s="208"/>
      <c r="BP11" s="208"/>
      <c r="BQ11" s="208"/>
      <c r="BR11" s="208"/>
      <c r="BS11" s="208"/>
      <c r="BT11" s="208"/>
      <c r="BU11" s="208"/>
      <c r="BV11" s="208"/>
      <c r="BW11" s="208"/>
      <c r="BX11" s="208"/>
      <c r="BY11" s="208"/>
      <c r="BZ11" s="208"/>
      <c r="CA11" s="208"/>
      <c r="CB11" s="208"/>
      <c r="CC11" s="208"/>
      <c r="CD11" s="208"/>
      <c r="CE11" s="208"/>
      <c r="CF11" s="208"/>
      <c r="CG11" s="208"/>
      <c r="CH11" s="208"/>
      <c r="CI11" s="208"/>
      <c r="CJ11" s="208"/>
      <c r="CK11" s="208"/>
      <c r="CL11" s="208"/>
      <c r="CM11" s="208"/>
      <c r="CN11" s="208"/>
      <c r="CO11" s="208"/>
      <c r="CP11" s="208"/>
      <c r="CQ11" s="208"/>
      <c r="CR11" s="208"/>
      <c r="CS11" s="208"/>
      <c r="CT11" s="208"/>
      <c r="CU11" s="208"/>
      <c r="CV11" s="208"/>
      <c r="CW11" s="208"/>
      <c r="CX11" s="208"/>
      <c r="CY11" s="208"/>
      <c r="CZ11" s="208"/>
      <c r="DA11" s="208"/>
      <c r="DB11" s="208"/>
      <c r="DC11" s="208"/>
      <c r="DD11" s="208"/>
      <c r="DE11" s="208"/>
      <c r="DF11" s="208"/>
      <c r="DG11" s="208"/>
      <c r="DH11" s="208"/>
      <c r="DI11" s="208"/>
      <c r="DJ11" s="208"/>
      <c r="DK11" s="208"/>
      <c r="DL11" s="208"/>
      <c r="DM11" s="208"/>
      <c r="DN11" s="208"/>
      <c r="DO11" s="208"/>
      <c r="DP11" s="208"/>
      <c r="DQ11" s="208"/>
      <c r="DR11" s="208"/>
      <c r="DS11" s="208"/>
      <c r="DT11" s="208"/>
      <c r="DU11" s="208"/>
      <c r="DV11" s="208"/>
      <c r="DW11" s="208"/>
      <c r="DX11" s="208"/>
      <c r="EC11" s="206" t="s">
        <v>15</v>
      </c>
      <c r="ED11" s="206"/>
      <c r="EE11" s="206"/>
      <c r="EF11" s="206"/>
      <c r="EG11" s="206"/>
      <c r="EH11" s="206"/>
      <c r="EI11" s="206"/>
      <c r="EJ11" s="206"/>
      <c r="EK11" s="206"/>
      <c r="EL11" s="206"/>
      <c r="EM11" s="206"/>
      <c r="EN11" s="206"/>
      <c r="EO11" s="206"/>
      <c r="EP11" s="206"/>
      <c r="EQ11" s="206"/>
      <c r="ER11" s="206"/>
      <c r="ES11" s="206"/>
      <c r="ET11" s="206"/>
      <c r="EU11" s="206"/>
    </row>
    <row r="13" spans="1:167" ht="31.5" customHeight="1">
      <c r="A13" s="211" t="s">
        <v>34</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4"/>
      <c r="EN13" s="204"/>
      <c r="EO13" s="204"/>
      <c r="EP13" s="204"/>
      <c r="EQ13" s="204"/>
      <c r="ER13" s="204"/>
      <c r="ES13" s="204"/>
      <c r="ET13" s="204"/>
      <c r="EU13" s="204"/>
      <c r="EV13" s="204"/>
      <c r="EW13" s="204"/>
      <c r="EX13" s="204"/>
      <c r="EY13" s="204"/>
      <c r="EZ13" s="204"/>
      <c r="FA13" s="204"/>
      <c r="FB13" s="204"/>
      <c r="FC13" s="204"/>
      <c r="FD13" s="204"/>
      <c r="FE13" s="204"/>
      <c r="FF13" s="204"/>
      <c r="FG13" s="204"/>
      <c r="FH13" s="204"/>
      <c r="FI13" s="204"/>
      <c r="FJ13" s="204"/>
      <c r="FK13" s="204"/>
    </row>
    <row r="15" spans="1:167" ht="21" customHeight="1">
      <c r="A15" s="178" t="s">
        <v>168</v>
      </c>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c r="DI15" s="179"/>
      <c r="DJ15" s="179"/>
      <c r="DK15" s="179"/>
      <c r="DL15" s="179"/>
      <c r="DM15" s="179"/>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179"/>
      <c r="FE15" s="179"/>
      <c r="FF15" s="179"/>
      <c r="FG15" s="179"/>
      <c r="FH15" s="179"/>
      <c r="FI15" s="179"/>
      <c r="FJ15" s="179"/>
      <c r="FK15" s="179"/>
    </row>
    <row r="16" spans="1:167" ht="11.25" customHeight="1"/>
    <row r="17" spans="1:177" ht="17.25" customHeight="1">
      <c r="A17" s="180"/>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1" t="s">
        <v>4</v>
      </c>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3" t="s">
        <v>24</v>
      </c>
      <c r="FM17" s="188" t="s">
        <v>30</v>
      </c>
      <c r="FN17" s="172" t="s">
        <v>215</v>
      </c>
      <c r="FO17" s="173"/>
      <c r="FP17" s="174"/>
      <c r="FQ17" s="191" t="s">
        <v>29</v>
      </c>
      <c r="FR17" s="191"/>
      <c r="FS17" s="191"/>
      <c r="FT17" s="191"/>
    </row>
    <row r="18" spans="1:177" ht="31.5" customHeight="1">
      <c r="A18" s="180"/>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1" t="s">
        <v>0</v>
      </c>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92"/>
      <c r="CU18" s="181" t="s">
        <v>1</v>
      </c>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92"/>
      <c r="DR18" s="181" t="s">
        <v>2</v>
      </c>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92"/>
      <c r="EO18" s="181" t="s">
        <v>3</v>
      </c>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3"/>
      <c r="FM18" s="189"/>
      <c r="FN18" s="175"/>
      <c r="FO18" s="176"/>
      <c r="FP18" s="177"/>
      <c r="FQ18" s="10" t="s">
        <v>25</v>
      </c>
      <c r="FR18" s="10" t="s">
        <v>26</v>
      </c>
      <c r="FS18" s="10" t="s">
        <v>27</v>
      </c>
      <c r="FT18" s="10" t="s">
        <v>28</v>
      </c>
    </row>
    <row r="19" spans="1:177" ht="30.75" customHeight="1">
      <c r="A19" s="184" t="s">
        <v>217</v>
      </c>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6"/>
      <c r="BX19" s="187">
        <f>FL19+FM19+FN19+FO19+FP19+FQ19</f>
        <v>2050.6359464770294</v>
      </c>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87">
        <f>FL19+FM19+FN19+FO19+FP19+FR19</f>
        <v>2612.9639464770298</v>
      </c>
      <c r="CV19" s="187"/>
      <c r="CW19" s="187"/>
      <c r="CX19" s="187"/>
      <c r="CY19" s="187"/>
      <c r="CZ19" s="187"/>
      <c r="DA19" s="187"/>
      <c r="DB19" s="187"/>
      <c r="DC19" s="187"/>
      <c r="DD19" s="187"/>
      <c r="DE19" s="187"/>
      <c r="DF19" s="187"/>
      <c r="DG19" s="187"/>
      <c r="DH19" s="187"/>
      <c r="DI19" s="187"/>
      <c r="DJ19" s="187"/>
      <c r="DK19" s="187"/>
      <c r="DL19" s="187"/>
      <c r="DM19" s="187"/>
      <c r="DN19" s="187"/>
      <c r="DO19" s="187"/>
      <c r="DP19" s="187"/>
      <c r="DQ19" s="187"/>
      <c r="DR19" s="187">
        <f>FL19+FM19+FN19+FO19+FP19+FS19</f>
        <v>2794.8879464770298</v>
      </c>
      <c r="DS19" s="187"/>
      <c r="DT19" s="187"/>
      <c r="DU19" s="187"/>
      <c r="DV19" s="187"/>
      <c r="DW19" s="187"/>
      <c r="DX19" s="187"/>
      <c r="DY19" s="187"/>
      <c r="DZ19" s="187"/>
      <c r="EA19" s="187"/>
      <c r="EB19" s="187"/>
      <c r="EC19" s="187"/>
      <c r="ED19" s="187"/>
      <c r="EE19" s="187"/>
      <c r="EF19" s="187"/>
      <c r="EG19" s="187"/>
      <c r="EH19" s="187"/>
      <c r="EI19" s="187"/>
      <c r="EJ19" s="187"/>
      <c r="EK19" s="187"/>
      <c r="EL19" s="187"/>
      <c r="EM19" s="187"/>
      <c r="EN19" s="187"/>
      <c r="EO19" s="187">
        <f>FL19+FM19+FN19+FO19+FP19+FT19</f>
        <v>3857.4849464770296</v>
      </c>
      <c r="EP19" s="187"/>
      <c r="EQ19" s="187"/>
      <c r="ER19" s="187"/>
      <c r="ES19" s="187"/>
      <c r="ET19" s="187"/>
      <c r="EU19" s="187"/>
      <c r="EV19" s="187"/>
      <c r="EW19" s="187"/>
      <c r="EX19" s="187"/>
      <c r="EY19" s="187"/>
      <c r="EZ19" s="187"/>
      <c r="FA19" s="187"/>
      <c r="FB19" s="187"/>
      <c r="FC19" s="187"/>
      <c r="FD19" s="187"/>
      <c r="FE19" s="187"/>
      <c r="FF19" s="187"/>
      <c r="FG19" s="187"/>
      <c r="FH19" s="187"/>
      <c r="FI19" s="187"/>
      <c r="FJ19" s="187"/>
      <c r="FK19" s="187"/>
      <c r="FL19" s="126">
        <f>EN33</f>
        <v>1236.9229464770297</v>
      </c>
      <c r="FM19" s="14">
        <f>ROUND(FL19*0.31*20.02%,2)</f>
        <v>76.77</v>
      </c>
      <c r="FN19" s="169">
        <f>Тарифы!B5</f>
        <v>2.883</v>
      </c>
      <c r="FO19" s="170"/>
      <c r="FP19" s="171"/>
      <c r="FQ19" s="13">
        <v>734.06</v>
      </c>
      <c r="FR19" s="13">
        <v>1296.3879999999999</v>
      </c>
      <c r="FS19" s="13">
        <v>1478.3119999999999</v>
      </c>
      <c r="FT19" s="13">
        <v>2540.9090000000001</v>
      </c>
      <c r="FU19" s="27"/>
    </row>
    <row r="20" spans="1:177" ht="7.5" customHeight="1">
      <c r="A20" s="137"/>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c r="EY20" s="138"/>
      <c r="EZ20" s="138"/>
      <c r="FA20" s="138"/>
      <c r="FB20" s="138"/>
      <c r="FC20" s="138"/>
      <c r="FD20" s="138"/>
      <c r="FE20" s="138"/>
      <c r="FF20" s="138"/>
      <c r="FG20" s="138"/>
      <c r="FH20" s="138"/>
      <c r="FI20" s="138"/>
      <c r="FJ20" s="138"/>
      <c r="FK20" s="138"/>
      <c r="FL20" s="139"/>
      <c r="FM20" s="18"/>
      <c r="FN20" s="140"/>
      <c r="FO20" s="140"/>
      <c r="FP20" s="140"/>
      <c r="FQ20" s="20"/>
      <c r="FR20" s="20"/>
      <c r="FS20" s="20"/>
      <c r="FT20" s="20"/>
      <c r="FU20" s="27"/>
    </row>
    <row r="21" spans="1:177" ht="30.75" customHeight="1">
      <c r="A21" s="180"/>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1" t="s">
        <v>4</v>
      </c>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3" t="s">
        <v>24</v>
      </c>
      <c r="FM21" s="188" t="s">
        <v>30</v>
      </c>
      <c r="FN21" s="172" t="s">
        <v>215</v>
      </c>
      <c r="FO21" s="173"/>
      <c r="FP21" s="174"/>
      <c r="FQ21" s="191" t="s">
        <v>29</v>
      </c>
      <c r="FR21" s="191"/>
      <c r="FS21" s="191"/>
      <c r="FT21" s="191"/>
      <c r="FU21" s="27"/>
    </row>
    <row r="22" spans="1:177" ht="30.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1" t="s">
        <v>0</v>
      </c>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92"/>
      <c r="CU22" s="181" t="s">
        <v>1</v>
      </c>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92"/>
      <c r="DR22" s="181" t="s">
        <v>2</v>
      </c>
      <c r="DS22" s="182"/>
      <c r="DT22" s="182"/>
      <c r="DU22" s="182"/>
      <c r="DV22" s="182"/>
      <c r="DW22" s="182"/>
      <c r="DX22" s="182"/>
      <c r="DY22" s="182"/>
      <c r="DZ22" s="182"/>
      <c r="EA22" s="182"/>
      <c r="EB22" s="182"/>
      <c r="EC22" s="182"/>
      <c r="ED22" s="182"/>
      <c r="EE22" s="182"/>
      <c r="EF22" s="182"/>
      <c r="EG22" s="182"/>
      <c r="EH22" s="182"/>
      <c r="EI22" s="182"/>
      <c r="EJ22" s="182"/>
      <c r="EK22" s="182"/>
      <c r="EL22" s="182"/>
      <c r="EM22" s="182"/>
      <c r="EN22" s="192"/>
      <c r="EO22" s="181" t="s">
        <v>3</v>
      </c>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c r="FL22" s="183"/>
      <c r="FM22" s="189"/>
      <c r="FN22" s="175"/>
      <c r="FO22" s="176"/>
      <c r="FP22" s="177"/>
      <c r="FQ22" s="10" t="s">
        <v>25</v>
      </c>
      <c r="FR22" s="10" t="s">
        <v>26</v>
      </c>
      <c r="FS22" s="10" t="s">
        <v>27</v>
      </c>
      <c r="FT22" s="10" t="s">
        <v>28</v>
      </c>
      <c r="FU22" s="27"/>
    </row>
    <row r="23" spans="1:177" ht="30.75" customHeight="1">
      <c r="A23" s="184" t="s">
        <v>218</v>
      </c>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6"/>
      <c r="BX23" s="187">
        <f>FL23+FM23+FN23+FO23+FP23+FQ23</f>
        <v>2046.1459464770296</v>
      </c>
      <c r="BY23" s="187"/>
      <c r="BZ23" s="187"/>
      <c r="CA23" s="187"/>
      <c r="CB23" s="187"/>
      <c r="CC23" s="187"/>
      <c r="CD23" s="187"/>
      <c r="CE23" s="187"/>
      <c r="CF23" s="187"/>
      <c r="CG23" s="187"/>
      <c r="CH23" s="187"/>
      <c r="CI23" s="187"/>
      <c r="CJ23" s="187"/>
      <c r="CK23" s="187"/>
      <c r="CL23" s="187"/>
      <c r="CM23" s="187"/>
      <c r="CN23" s="187"/>
      <c r="CO23" s="187"/>
      <c r="CP23" s="187"/>
      <c r="CQ23" s="187"/>
      <c r="CR23" s="187"/>
      <c r="CS23" s="187"/>
      <c r="CT23" s="187"/>
      <c r="CU23" s="187">
        <f>FL23+FM23+FN23+FO23+FP23+FR23</f>
        <v>2608.4739464770296</v>
      </c>
      <c r="CV23" s="187"/>
      <c r="CW23" s="187"/>
      <c r="CX23" s="187"/>
      <c r="CY23" s="187"/>
      <c r="CZ23" s="187"/>
      <c r="DA23" s="187"/>
      <c r="DB23" s="187"/>
      <c r="DC23" s="187"/>
      <c r="DD23" s="187"/>
      <c r="DE23" s="187"/>
      <c r="DF23" s="187"/>
      <c r="DG23" s="187"/>
      <c r="DH23" s="187"/>
      <c r="DI23" s="187"/>
      <c r="DJ23" s="187"/>
      <c r="DK23" s="187"/>
      <c r="DL23" s="187"/>
      <c r="DM23" s="187"/>
      <c r="DN23" s="187"/>
      <c r="DO23" s="187"/>
      <c r="DP23" s="187"/>
      <c r="DQ23" s="187"/>
      <c r="DR23" s="187">
        <f>FL23+FM23+FN23+FO23+FP23+FS23</f>
        <v>2790.3979464770296</v>
      </c>
      <c r="DS23" s="187"/>
      <c r="DT23" s="187"/>
      <c r="DU23" s="187"/>
      <c r="DV23" s="187"/>
      <c r="DW23" s="187"/>
      <c r="DX23" s="187"/>
      <c r="DY23" s="187"/>
      <c r="DZ23" s="187"/>
      <c r="EA23" s="187"/>
      <c r="EB23" s="187"/>
      <c r="EC23" s="187"/>
      <c r="ED23" s="187"/>
      <c r="EE23" s="187"/>
      <c r="EF23" s="187"/>
      <c r="EG23" s="187"/>
      <c r="EH23" s="187"/>
      <c r="EI23" s="187"/>
      <c r="EJ23" s="187"/>
      <c r="EK23" s="187"/>
      <c r="EL23" s="187"/>
      <c r="EM23" s="187"/>
      <c r="EN23" s="187"/>
      <c r="EO23" s="187">
        <f>FL23+FM23+FN23+FO23+FP23+FT23</f>
        <v>3852.9949464770298</v>
      </c>
      <c r="EP23" s="187"/>
      <c r="EQ23" s="187"/>
      <c r="ER23" s="187"/>
      <c r="ES23" s="187"/>
      <c r="ET23" s="187"/>
      <c r="EU23" s="187"/>
      <c r="EV23" s="187"/>
      <c r="EW23" s="187"/>
      <c r="EX23" s="187"/>
      <c r="EY23" s="187"/>
      <c r="EZ23" s="187"/>
      <c r="FA23" s="187"/>
      <c r="FB23" s="187"/>
      <c r="FC23" s="187"/>
      <c r="FD23" s="187"/>
      <c r="FE23" s="187"/>
      <c r="FF23" s="187"/>
      <c r="FG23" s="187"/>
      <c r="FH23" s="187"/>
      <c r="FI23" s="187"/>
      <c r="FJ23" s="187"/>
      <c r="FK23" s="187"/>
      <c r="FL23" s="126">
        <f>EN33</f>
        <v>1236.9229464770297</v>
      </c>
      <c r="FM23" s="14">
        <f>ROUND(FL23*0.31*18.85%,2)</f>
        <v>72.28</v>
      </c>
      <c r="FN23" s="169">
        <f>FN19</f>
        <v>2.883</v>
      </c>
      <c r="FO23" s="170"/>
      <c r="FP23" s="171"/>
      <c r="FQ23" s="13">
        <v>734.06</v>
      </c>
      <c r="FR23" s="13">
        <v>1296.3879999999999</v>
      </c>
      <c r="FS23" s="13">
        <v>1478.3119999999999</v>
      </c>
      <c r="FT23" s="13">
        <v>2540.9090000000001</v>
      </c>
      <c r="FU23" s="27"/>
    </row>
    <row r="24" spans="1:177" ht="6" customHeight="1">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c r="DA24" s="138"/>
      <c r="DB24" s="138"/>
      <c r="DC24" s="138"/>
      <c r="DD24" s="138"/>
      <c r="DE24" s="138"/>
      <c r="DF24" s="138"/>
      <c r="DG24" s="138"/>
      <c r="DH24" s="138"/>
      <c r="DI24" s="138"/>
      <c r="DJ24" s="138"/>
      <c r="DK24" s="138"/>
      <c r="DL24" s="138"/>
      <c r="DM24" s="138"/>
      <c r="DN24" s="138"/>
      <c r="DO24" s="138"/>
      <c r="DP24" s="138"/>
      <c r="DQ24" s="138"/>
      <c r="DR24" s="138"/>
      <c r="DS24" s="138"/>
      <c r="DT24" s="138"/>
      <c r="DU24" s="138"/>
      <c r="DV24" s="138"/>
      <c r="DW24" s="138"/>
      <c r="DX24" s="138"/>
      <c r="DY24" s="138"/>
      <c r="DZ24" s="138"/>
      <c r="EA24" s="138"/>
      <c r="EB24" s="138"/>
      <c r="EC24" s="138"/>
      <c r="ED24" s="138"/>
      <c r="EE24" s="138"/>
      <c r="EF24" s="138"/>
      <c r="EG24" s="138"/>
      <c r="EH24" s="138"/>
      <c r="EI24" s="138"/>
      <c r="EJ24" s="138"/>
      <c r="EK24" s="138"/>
      <c r="EL24" s="138"/>
      <c r="EM24" s="138"/>
      <c r="EN24" s="138"/>
      <c r="EO24" s="138"/>
      <c r="EP24" s="138"/>
      <c r="EQ24" s="138"/>
      <c r="ER24" s="138"/>
      <c r="ES24" s="138"/>
      <c r="ET24" s="138"/>
      <c r="EU24" s="138"/>
      <c r="EV24" s="138"/>
      <c r="EW24" s="138"/>
      <c r="EX24" s="138"/>
      <c r="EY24" s="138"/>
      <c r="EZ24" s="138"/>
      <c r="FA24" s="138"/>
      <c r="FB24" s="138"/>
      <c r="FC24" s="138"/>
      <c r="FD24" s="138"/>
      <c r="FE24" s="138"/>
      <c r="FF24" s="138"/>
      <c r="FG24" s="138"/>
      <c r="FH24" s="138"/>
      <c r="FI24" s="138"/>
      <c r="FJ24" s="138"/>
      <c r="FK24" s="138"/>
      <c r="FL24" s="139"/>
      <c r="FM24" s="18"/>
      <c r="FN24" s="140"/>
      <c r="FO24" s="140"/>
      <c r="FP24" s="140"/>
      <c r="FQ24" s="20"/>
      <c r="FR24" s="20"/>
      <c r="FS24" s="20"/>
      <c r="FT24" s="20"/>
      <c r="FU24" s="27"/>
    </row>
    <row r="25" spans="1:177" ht="30.75" customHeight="1">
      <c r="A25" s="180"/>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1" t="s">
        <v>4</v>
      </c>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2"/>
      <c r="DI25" s="182"/>
      <c r="DJ25" s="182"/>
      <c r="DK25" s="182"/>
      <c r="DL25" s="182"/>
      <c r="DM25" s="182"/>
      <c r="DN25" s="182"/>
      <c r="DO25" s="182"/>
      <c r="DP25" s="182"/>
      <c r="DQ25" s="182"/>
      <c r="DR25" s="182"/>
      <c r="DS25" s="182"/>
      <c r="DT25" s="182"/>
      <c r="DU25" s="182"/>
      <c r="DV25" s="182"/>
      <c r="DW25" s="182"/>
      <c r="DX25" s="182"/>
      <c r="DY25" s="182"/>
      <c r="DZ25" s="182"/>
      <c r="EA25" s="182"/>
      <c r="EB25" s="182"/>
      <c r="EC25" s="182"/>
      <c r="ED25" s="182"/>
      <c r="EE25" s="182"/>
      <c r="EF25" s="182"/>
      <c r="EG25" s="182"/>
      <c r="EH25" s="182"/>
      <c r="EI25" s="182"/>
      <c r="EJ25" s="182"/>
      <c r="EK25" s="182"/>
      <c r="EL25" s="182"/>
      <c r="EM25" s="182"/>
      <c r="EN25" s="182"/>
      <c r="EO25" s="182"/>
      <c r="EP25" s="182"/>
      <c r="EQ25" s="182"/>
      <c r="ER25" s="182"/>
      <c r="ES25" s="182"/>
      <c r="ET25" s="182"/>
      <c r="EU25" s="182"/>
      <c r="EV25" s="182"/>
      <c r="EW25" s="182"/>
      <c r="EX25" s="182"/>
      <c r="EY25" s="182"/>
      <c r="EZ25" s="182"/>
      <c r="FA25" s="182"/>
      <c r="FB25" s="182"/>
      <c r="FC25" s="182"/>
      <c r="FD25" s="182"/>
      <c r="FE25" s="182"/>
      <c r="FF25" s="182"/>
      <c r="FG25" s="182"/>
      <c r="FH25" s="182"/>
      <c r="FI25" s="182"/>
      <c r="FJ25" s="182"/>
      <c r="FK25" s="182"/>
      <c r="FL25" s="183" t="s">
        <v>24</v>
      </c>
      <c r="FM25" s="188" t="s">
        <v>30</v>
      </c>
      <c r="FN25" s="172" t="s">
        <v>215</v>
      </c>
      <c r="FO25" s="173"/>
      <c r="FP25" s="174"/>
      <c r="FQ25" s="191" t="s">
        <v>29</v>
      </c>
      <c r="FR25" s="191"/>
      <c r="FS25" s="191"/>
      <c r="FT25" s="191"/>
      <c r="FU25" s="27"/>
    </row>
    <row r="26" spans="1:177" ht="30.75" customHeight="1">
      <c r="A26" s="180"/>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1" t="s">
        <v>0</v>
      </c>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92"/>
      <c r="CU26" s="181" t="s">
        <v>1</v>
      </c>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92"/>
      <c r="DR26" s="181" t="s">
        <v>2</v>
      </c>
      <c r="DS26" s="182"/>
      <c r="DT26" s="182"/>
      <c r="DU26" s="182"/>
      <c r="DV26" s="182"/>
      <c r="DW26" s="182"/>
      <c r="DX26" s="182"/>
      <c r="DY26" s="182"/>
      <c r="DZ26" s="182"/>
      <c r="EA26" s="182"/>
      <c r="EB26" s="182"/>
      <c r="EC26" s="182"/>
      <c r="ED26" s="182"/>
      <c r="EE26" s="182"/>
      <c r="EF26" s="182"/>
      <c r="EG26" s="182"/>
      <c r="EH26" s="182"/>
      <c r="EI26" s="182"/>
      <c r="EJ26" s="182"/>
      <c r="EK26" s="182"/>
      <c r="EL26" s="182"/>
      <c r="EM26" s="182"/>
      <c r="EN26" s="192"/>
      <c r="EO26" s="181" t="s">
        <v>3</v>
      </c>
      <c r="EP26" s="182"/>
      <c r="EQ26" s="182"/>
      <c r="ER26" s="182"/>
      <c r="ES26" s="182"/>
      <c r="ET26" s="182"/>
      <c r="EU26" s="182"/>
      <c r="EV26" s="182"/>
      <c r="EW26" s="182"/>
      <c r="EX26" s="182"/>
      <c r="EY26" s="182"/>
      <c r="EZ26" s="182"/>
      <c r="FA26" s="182"/>
      <c r="FB26" s="182"/>
      <c r="FC26" s="182"/>
      <c r="FD26" s="182"/>
      <c r="FE26" s="182"/>
      <c r="FF26" s="182"/>
      <c r="FG26" s="182"/>
      <c r="FH26" s="182"/>
      <c r="FI26" s="182"/>
      <c r="FJ26" s="182"/>
      <c r="FK26" s="182"/>
      <c r="FL26" s="183"/>
      <c r="FM26" s="189"/>
      <c r="FN26" s="175"/>
      <c r="FO26" s="176"/>
      <c r="FP26" s="177"/>
      <c r="FQ26" s="10" t="s">
        <v>25</v>
      </c>
      <c r="FR26" s="10" t="s">
        <v>26</v>
      </c>
      <c r="FS26" s="10" t="s">
        <v>27</v>
      </c>
      <c r="FT26" s="10" t="s">
        <v>28</v>
      </c>
      <c r="FU26" s="27"/>
    </row>
    <row r="27" spans="1:177" ht="30.75" customHeight="1">
      <c r="A27" s="184" t="s">
        <v>219</v>
      </c>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c r="BU27" s="185"/>
      <c r="BV27" s="185"/>
      <c r="BW27" s="186"/>
      <c r="BX27" s="187">
        <f>FL27+FM27+FN27+FO27+FP27+FQ27</f>
        <v>2019.7259464770295</v>
      </c>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f>FL27+FM27+FN27+FO27+FP27+FR27</f>
        <v>2582.0539464770295</v>
      </c>
      <c r="CV27" s="187"/>
      <c r="CW27" s="187"/>
      <c r="CX27" s="187"/>
      <c r="CY27" s="187"/>
      <c r="CZ27" s="187"/>
      <c r="DA27" s="187"/>
      <c r="DB27" s="187"/>
      <c r="DC27" s="187"/>
      <c r="DD27" s="187"/>
      <c r="DE27" s="187"/>
      <c r="DF27" s="187"/>
      <c r="DG27" s="187"/>
      <c r="DH27" s="187"/>
      <c r="DI27" s="187"/>
      <c r="DJ27" s="187"/>
      <c r="DK27" s="187"/>
      <c r="DL27" s="187"/>
      <c r="DM27" s="187"/>
      <c r="DN27" s="187"/>
      <c r="DO27" s="187"/>
      <c r="DP27" s="187"/>
      <c r="DQ27" s="187"/>
      <c r="DR27" s="187">
        <f>FL27+FM27+FN27+FO27+FP27+FS27</f>
        <v>2763.9779464770295</v>
      </c>
      <c r="DS27" s="187"/>
      <c r="DT27" s="187"/>
      <c r="DU27" s="187"/>
      <c r="DV27" s="187"/>
      <c r="DW27" s="187"/>
      <c r="DX27" s="187"/>
      <c r="DY27" s="187"/>
      <c r="DZ27" s="187"/>
      <c r="EA27" s="187"/>
      <c r="EB27" s="187"/>
      <c r="EC27" s="187"/>
      <c r="ED27" s="187"/>
      <c r="EE27" s="187"/>
      <c r="EF27" s="187"/>
      <c r="EG27" s="187"/>
      <c r="EH27" s="187"/>
      <c r="EI27" s="187"/>
      <c r="EJ27" s="187"/>
      <c r="EK27" s="187"/>
      <c r="EL27" s="187"/>
      <c r="EM27" s="187"/>
      <c r="EN27" s="187"/>
      <c r="EO27" s="187">
        <f>FL27+FM27+FN27+FO27+FP27+FT27</f>
        <v>3826.5749464770297</v>
      </c>
      <c r="EP27" s="187"/>
      <c r="EQ27" s="187"/>
      <c r="ER27" s="187"/>
      <c r="ES27" s="187"/>
      <c r="ET27" s="187"/>
      <c r="EU27" s="187"/>
      <c r="EV27" s="187"/>
      <c r="EW27" s="187"/>
      <c r="EX27" s="187"/>
      <c r="EY27" s="187"/>
      <c r="EZ27" s="187"/>
      <c r="FA27" s="187"/>
      <c r="FB27" s="187"/>
      <c r="FC27" s="187"/>
      <c r="FD27" s="187"/>
      <c r="FE27" s="187"/>
      <c r="FF27" s="187"/>
      <c r="FG27" s="187"/>
      <c r="FH27" s="187"/>
      <c r="FI27" s="187"/>
      <c r="FJ27" s="187"/>
      <c r="FK27" s="187"/>
      <c r="FL27" s="126">
        <f>EN33</f>
        <v>1236.9229464770297</v>
      </c>
      <c r="FM27" s="14">
        <f>ROUND(FL27*0.31*11.96%,2)</f>
        <v>45.86</v>
      </c>
      <c r="FN27" s="169">
        <f>FN19</f>
        <v>2.883</v>
      </c>
      <c r="FO27" s="170"/>
      <c r="FP27" s="171"/>
      <c r="FQ27" s="13">
        <v>734.06</v>
      </c>
      <c r="FR27" s="13">
        <v>1296.3879999999999</v>
      </c>
      <c r="FS27" s="13">
        <v>1478.3119999999999</v>
      </c>
      <c r="FT27" s="13">
        <v>2540.9090000000001</v>
      </c>
      <c r="FU27" s="27"/>
    </row>
    <row r="28" spans="1:177" ht="6" customHeight="1">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8"/>
      <c r="EP28" s="138"/>
      <c r="EQ28" s="138"/>
      <c r="ER28" s="138"/>
      <c r="ES28" s="138"/>
      <c r="ET28" s="138"/>
      <c r="EU28" s="138"/>
      <c r="EV28" s="138"/>
      <c r="EW28" s="138"/>
      <c r="EX28" s="138"/>
      <c r="EY28" s="138"/>
      <c r="EZ28" s="138"/>
      <c r="FA28" s="138"/>
      <c r="FB28" s="138"/>
      <c r="FC28" s="138"/>
      <c r="FD28" s="138"/>
      <c r="FE28" s="138"/>
      <c r="FF28" s="138"/>
      <c r="FG28" s="138"/>
      <c r="FH28" s="138"/>
      <c r="FI28" s="138"/>
      <c r="FJ28" s="138"/>
      <c r="FK28" s="138"/>
      <c r="FL28" s="139"/>
      <c r="FM28" s="18"/>
      <c r="FN28" s="140"/>
      <c r="FO28" s="140"/>
      <c r="FP28" s="140"/>
      <c r="FQ28" s="20"/>
      <c r="FR28" s="20"/>
      <c r="FS28" s="20"/>
      <c r="FT28" s="20"/>
      <c r="FU28" s="27"/>
    </row>
    <row r="29" spans="1:177" ht="30.75" customHeight="1">
      <c r="A29" s="180"/>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1" t="s">
        <v>4</v>
      </c>
      <c r="BY29" s="182"/>
      <c r="BZ29" s="182"/>
      <c r="CA29" s="182"/>
      <c r="CB29" s="182"/>
      <c r="CC29" s="182"/>
      <c r="CD29" s="182"/>
      <c r="CE29" s="182"/>
      <c r="CF29" s="182"/>
      <c r="CG29" s="182"/>
      <c r="CH29" s="182"/>
      <c r="CI29" s="182"/>
      <c r="CJ29" s="182"/>
      <c r="CK29" s="182"/>
      <c r="CL29" s="182"/>
      <c r="CM29" s="182"/>
      <c r="CN29" s="182"/>
      <c r="CO29" s="182"/>
      <c r="CP29" s="182"/>
      <c r="CQ29" s="182"/>
      <c r="CR29" s="182"/>
      <c r="CS29" s="182"/>
      <c r="CT29" s="182"/>
      <c r="CU29" s="182"/>
      <c r="CV29" s="182"/>
      <c r="CW29" s="182"/>
      <c r="CX29" s="182"/>
      <c r="CY29" s="182"/>
      <c r="CZ29" s="182"/>
      <c r="DA29" s="182"/>
      <c r="DB29" s="182"/>
      <c r="DC29" s="182"/>
      <c r="DD29" s="182"/>
      <c r="DE29" s="182"/>
      <c r="DF29" s="182"/>
      <c r="DG29" s="182"/>
      <c r="DH29" s="182"/>
      <c r="DI29" s="182"/>
      <c r="DJ29" s="182"/>
      <c r="DK29" s="182"/>
      <c r="DL29" s="182"/>
      <c r="DM29" s="182"/>
      <c r="DN29" s="182"/>
      <c r="DO29" s="182"/>
      <c r="DP29" s="182"/>
      <c r="DQ29" s="182"/>
      <c r="DR29" s="182"/>
      <c r="DS29" s="182"/>
      <c r="DT29" s="182"/>
      <c r="DU29" s="182"/>
      <c r="DV29" s="182"/>
      <c r="DW29" s="182"/>
      <c r="DX29" s="182"/>
      <c r="DY29" s="182"/>
      <c r="DZ29" s="182"/>
      <c r="EA29" s="182"/>
      <c r="EB29" s="182"/>
      <c r="EC29" s="182"/>
      <c r="ED29" s="182"/>
      <c r="EE29" s="182"/>
      <c r="EF29" s="182"/>
      <c r="EG29" s="182"/>
      <c r="EH29" s="182"/>
      <c r="EI29" s="182"/>
      <c r="EJ29" s="182"/>
      <c r="EK29" s="182"/>
      <c r="EL29" s="182"/>
      <c r="EM29" s="182"/>
      <c r="EN29" s="182"/>
      <c r="EO29" s="182"/>
      <c r="EP29" s="182"/>
      <c r="EQ29" s="182"/>
      <c r="ER29" s="182"/>
      <c r="ES29" s="182"/>
      <c r="ET29" s="182"/>
      <c r="EU29" s="182"/>
      <c r="EV29" s="182"/>
      <c r="EW29" s="182"/>
      <c r="EX29" s="182"/>
      <c r="EY29" s="182"/>
      <c r="EZ29" s="182"/>
      <c r="FA29" s="182"/>
      <c r="FB29" s="182"/>
      <c r="FC29" s="182"/>
      <c r="FD29" s="182"/>
      <c r="FE29" s="182"/>
      <c r="FF29" s="182"/>
      <c r="FG29" s="182"/>
      <c r="FH29" s="182"/>
      <c r="FI29" s="182"/>
      <c r="FJ29" s="182"/>
      <c r="FK29" s="182"/>
      <c r="FL29" s="183" t="s">
        <v>24</v>
      </c>
      <c r="FM29" s="188" t="s">
        <v>30</v>
      </c>
      <c r="FN29" s="172" t="s">
        <v>215</v>
      </c>
      <c r="FO29" s="173"/>
      <c r="FP29" s="174"/>
      <c r="FQ29" s="191" t="s">
        <v>29</v>
      </c>
      <c r="FR29" s="191"/>
      <c r="FS29" s="191"/>
      <c r="FT29" s="191"/>
      <c r="FU29" s="27"/>
    </row>
    <row r="30" spans="1:177" ht="30.75" customHeight="1">
      <c r="A30" s="180"/>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1" t="s">
        <v>0</v>
      </c>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92"/>
      <c r="CU30" s="181" t="s">
        <v>1</v>
      </c>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92"/>
      <c r="DR30" s="181" t="s">
        <v>2</v>
      </c>
      <c r="DS30" s="182"/>
      <c r="DT30" s="182"/>
      <c r="DU30" s="182"/>
      <c r="DV30" s="182"/>
      <c r="DW30" s="182"/>
      <c r="DX30" s="182"/>
      <c r="DY30" s="182"/>
      <c r="DZ30" s="182"/>
      <c r="EA30" s="182"/>
      <c r="EB30" s="182"/>
      <c r="EC30" s="182"/>
      <c r="ED30" s="182"/>
      <c r="EE30" s="182"/>
      <c r="EF30" s="182"/>
      <c r="EG30" s="182"/>
      <c r="EH30" s="182"/>
      <c r="EI30" s="182"/>
      <c r="EJ30" s="182"/>
      <c r="EK30" s="182"/>
      <c r="EL30" s="182"/>
      <c r="EM30" s="182"/>
      <c r="EN30" s="192"/>
      <c r="EO30" s="181" t="s">
        <v>3</v>
      </c>
      <c r="EP30" s="182"/>
      <c r="EQ30" s="182"/>
      <c r="ER30" s="182"/>
      <c r="ES30" s="182"/>
      <c r="ET30" s="182"/>
      <c r="EU30" s="182"/>
      <c r="EV30" s="182"/>
      <c r="EW30" s="182"/>
      <c r="EX30" s="182"/>
      <c r="EY30" s="182"/>
      <c r="EZ30" s="182"/>
      <c r="FA30" s="182"/>
      <c r="FB30" s="182"/>
      <c r="FC30" s="182"/>
      <c r="FD30" s="182"/>
      <c r="FE30" s="182"/>
      <c r="FF30" s="182"/>
      <c r="FG30" s="182"/>
      <c r="FH30" s="182"/>
      <c r="FI30" s="182"/>
      <c r="FJ30" s="182"/>
      <c r="FK30" s="182"/>
      <c r="FL30" s="183"/>
      <c r="FM30" s="189"/>
      <c r="FN30" s="175"/>
      <c r="FO30" s="176"/>
      <c r="FP30" s="177"/>
      <c r="FQ30" s="10" t="s">
        <v>25</v>
      </c>
      <c r="FR30" s="10" t="s">
        <v>26</v>
      </c>
      <c r="FS30" s="10" t="s">
        <v>27</v>
      </c>
      <c r="FT30" s="10" t="s">
        <v>28</v>
      </c>
      <c r="FU30" s="27"/>
    </row>
    <row r="31" spans="1:177" ht="30.75" customHeight="1">
      <c r="A31" s="184" t="s">
        <v>220</v>
      </c>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6"/>
      <c r="BX31" s="187">
        <f>FL31+FM31+FN31+FO31+FP31+FQ31</f>
        <v>1998.5959464770297</v>
      </c>
      <c r="BY31" s="187"/>
      <c r="BZ31" s="187"/>
      <c r="CA31" s="187"/>
      <c r="CB31" s="187"/>
      <c r="CC31" s="187"/>
      <c r="CD31" s="187"/>
      <c r="CE31" s="187"/>
      <c r="CF31" s="187"/>
      <c r="CG31" s="187"/>
      <c r="CH31" s="187"/>
      <c r="CI31" s="187"/>
      <c r="CJ31" s="187"/>
      <c r="CK31" s="187"/>
      <c r="CL31" s="187"/>
      <c r="CM31" s="187"/>
      <c r="CN31" s="187"/>
      <c r="CO31" s="187"/>
      <c r="CP31" s="187"/>
      <c r="CQ31" s="187"/>
      <c r="CR31" s="187"/>
      <c r="CS31" s="187"/>
      <c r="CT31" s="187"/>
      <c r="CU31" s="187">
        <f>FL31+FM31+FN31+FO31+FP31+FR31</f>
        <v>2560.9239464770299</v>
      </c>
      <c r="CV31" s="187"/>
      <c r="CW31" s="187"/>
      <c r="CX31" s="187"/>
      <c r="CY31" s="187"/>
      <c r="CZ31" s="187"/>
      <c r="DA31" s="187"/>
      <c r="DB31" s="187"/>
      <c r="DC31" s="187"/>
      <c r="DD31" s="187"/>
      <c r="DE31" s="187"/>
      <c r="DF31" s="187"/>
      <c r="DG31" s="187"/>
      <c r="DH31" s="187"/>
      <c r="DI31" s="187"/>
      <c r="DJ31" s="187"/>
      <c r="DK31" s="187"/>
      <c r="DL31" s="187"/>
      <c r="DM31" s="187"/>
      <c r="DN31" s="187"/>
      <c r="DO31" s="187"/>
      <c r="DP31" s="187"/>
      <c r="DQ31" s="187"/>
      <c r="DR31" s="187">
        <f>FL31+FM31+FN31+FO31+FP31+FS31</f>
        <v>2742.8479464770298</v>
      </c>
      <c r="DS31" s="187"/>
      <c r="DT31" s="187"/>
      <c r="DU31" s="187"/>
      <c r="DV31" s="187"/>
      <c r="DW31" s="187"/>
      <c r="DX31" s="187"/>
      <c r="DY31" s="187"/>
      <c r="DZ31" s="187"/>
      <c r="EA31" s="187"/>
      <c r="EB31" s="187"/>
      <c r="EC31" s="187"/>
      <c r="ED31" s="187"/>
      <c r="EE31" s="187"/>
      <c r="EF31" s="187"/>
      <c r="EG31" s="187"/>
      <c r="EH31" s="187"/>
      <c r="EI31" s="187"/>
      <c r="EJ31" s="187"/>
      <c r="EK31" s="187"/>
      <c r="EL31" s="187"/>
      <c r="EM31" s="187"/>
      <c r="EN31" s="187"/>
      <c r="EO31" s="187">
        <f>FL31+FM31+FN31+FO31+FP31+FT31</f>
        <v>3805.4449464770296</v>
      </c>
      <c r="EP31" s="187"/>
      <c r="EQ31" s="187"/>
      <c r="ER31" s="187"/>
      <c r="ES31" s="187"/>
      <c r="ET31" s="187"/>
      <c r="EU31" s="187"/>
      <c r="EV31" s="187"/>
      <c r="EW31" s="187"/>
      <c r="EX31" s="187"/>
      <c r="EY31" s="187"/>
      <c r="EZ31" s="187"/>
      <c r="FA31" s="187"/>
      <c r="FB31" s="187"/>
      <c r="FC31" s="187"/>
      <c r="FD31" s="187"/>
      <c r="FE31" s="187"/>
      <c r="FF31" s="187"/>
      <c r="FG31" s="187"/>
      <c r="FH31" s="187"/>
      <c r="FI31" s="187"/>
      <c r="FJ31" s="187"/>
      <c r="FK31" s="187"/>
      <c r="FL31" s="126">
        <f>EN33</f>
        <v>1236.9229464770297</v>
      </c>
      <c r="FM31" s="14">
        <f>ROUND(FL31*0.31*6.45%,2)</f>
        <v>24.73</v>
      </c>
      <c r="FN31" s="169">
        <f>FN19</f>
        <v>2.883</v>
      </c>
      <c r="FO31" s="170"/>
      <c r="FP31" s="171"/>
      <c r="FQ31" s="13">
        <v>734.06</v>
      </c>
      <c r="FR31" s="13">
        <v>1296.3879999999999</v>
      </c>
      <c r="FS31" s="13">
        <v>1478.3119999999999</v>
      </c>
      <c r="FT31" s="13">
        <v>2540.9090000000001</v>
      </c>
      <c r="FU31" s="27"/>
    </row>
    <row r="32" spans="1:177" ht="30.75" customHeight="1">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8"/>
      <c r="FG32" s="138"/>
      <c r="FH32" s="138"/>
      <c r="FI32" s="138"/>
      <c r="FJ32" s="138"/>
      <c r="FK32" s="138"/>
      <c r="FL32" s="139"/>
      <c r="FM32" s="18"/>
      <c r="FN32"/>
      <c r="FO32"/>
      <c r="FP32"/>
      <c r="FQ32" s="20"/>
      <c r="FR32" s="20"/>
      <c r="FS32" s="20"/>
      <c r="FT32" s="20"/>
      <c r="FU32" s="27"/>
    </row>
    <row r="33" spans="1:172" ht="33.75" customHeight="1">
      <c r="A33" s="202" t="s">
        <v>169</v>
      </c>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c r="BS33" s="202"/>
      <c r="BT33" s="202"/>
      <c r="BU33" s="202"/>
      <c r="BV33" s="202"/>
      <c r="BW33" s="202"/>
      <c r="BX33" s="202"/>
      <c r="BY33" s="202"/>
      <c r="BZ33" s="202"/>
      <c r="CA33" s="202"/>
      <c r="CB33" s="202"/>
      <c r="CC33" s="202"/>
      <c r="CD33" s="202"/>
      <c r="CE33" s="202"/>
      <c r="CF33" s="202"/>
      <c r="CG33" s="202"/>
      <c r="CH33" s="202"/>
      <c r="CI33" s="202"/>
      <c r="CJ33" s="202"/>
      <c r="CK33" s="202"/>
      <c r="CL33" s="202"/>
      <c r="CM33" s="202"/>
      <c r="CN33" s="202"/>
      <c r="CO33" s="202"/>
      <c r="CP33" s="202"/>
      <c r="CQ33" s="202"/>
      <c r="CR33" s="202"/>
      <c r="CS33" s="202"/>
      <c r="CT33" s="202"/>
      <c r="CU33" s="202"/>
      <c r="CV33" s="202"/>
      <c r="CW33" s="202"/>
      <c r="CX33" s="202"/>
      <c r="CY33" s="202"/>
      <c r="CZ33" s="202"/>
      <c r="DA33" s="202"/>
      <c r="DB33" s="202"/>
      <c r="DC33" s="202"/>
      <c r="DD33" s="202"/>
      <c r="DE33" s="202"/>
      <c r="DF33" s="202"/>
      <c r="DG33" s="202"/>
      <c r="DH33" s="202"/>
      <c r="DI33" s="202"/>
      <c r="DJ33" s="202"/>
      <c r="DK33" s="202"/>
      <c r="DL33" s="202"/>
      <c r="DM33" s="202"/>
      <c r="DN33" s="202"/>
      <c r="DO33" s="202"/>
      <c r="DP33" s="202"/>
      <c r="DQ33" s="202"/>
      <c r="DR33" s="202"/>
      <c r="DS33" s="202"/>
      <c r="DT33" s="202"/>
      <c r="DU33" s="202"/>
      <c r="DV33" s="202"/>
      <c r="DW33" s="202"/>
      <c r="DX33" s="202"/>
      <c r="DY33" s="202"/>
      <c r="DZ33" s="202"/>
      <c r="EA33" s="202"/>
      <c r="EB33" s="202"/>
      <c r="EC33" s="202"/>
      <c r="ED33" s="202"/>
      <c r="EE33" s="202"/>
      <c r="EF33" s="202"/>
      <c r="EG33" s="202"/>
      <c r="EH33" s="202"/>
      <c r="EI33" s="202"/>
      <c r="EJ33" s="202"/>
      <c r="EK33" s="202"/>
      <c r="EL33" s="202"/>
      <c r="EM33" s="202"/>
      <c r="EN33" s="200">
        <f>'расчет ср.нер.цены'!H39+EN67</f>
        <v>1236.9229464770297</v>
      </c>
      <c r="EO33" s="200"/>
      <c r="EP33" s="200"/>
      <c r="EQ33" s="200"/>
      <c r="ER33" s="200"/>
      <c r="ES33" s="200"/>
      <c r="ET33" s="200"/>
      <c r="EU33" s="200"/>
      <c r="EV33" s="200"/>
      <c r="EW33" s="200"/>
      <c r="EX33" s="200"/>
      <c r="EY33" s="200"/>
      <c r="EZ33" s="200"/>
      <c r="FA33" s="200"/>
      <c r="FB33" s="200"/>
      <c r="FC33" s="200"/>
      <c r="FD33" s="200"/>
      <c r="FE33" s="200"/>
      <c r="FF33" s="200"/>
      <c r="FG33" s="200"/>
      <c r="FH33" s="200"/>
      <c r="FI33" s="200"/>
      <c r="FJ33" s="200"/>
      <c r="FK33" s="200"/>
      <c r="FN33"/>
      <c r="FO33"/>
      <c r="FP33"/>
    </row>
    <row r="34" spans="1:172" ht="22.5" customHeight="1">
      <c r="A34" s="202" t="s">
        <v>170</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c r="CB34" s="202"/>
      <c r="CC34" s="202"/>
      <c r="CD34" s="202"/>
      <c r="CE34" s="202"/>
      <c r="CF34" s="202"/>
      <c r="CG34" s="202"/>
      <c r="CH34" s="202"/>
      <c r="CI34" s="202"/>
      <c r="CJ34" s="202"/>
      <c r="CK34" s="202"/>
      <c r="CL34" s="202"/>
      <c r="CM34" s="202"/>
      <c r="CN34" s="202"/>
      <c r="CO34" s="202"/>
      <c r="CP34" s="202"/>
      <c r="CQ34" s="202"/>
      <c r="CR34" s="202"/>
      <c r="CS34" s="202"/>
      <c r="CT34" s="202"/>
      <c r="CU34" s="202"/>
      <c r="CV34" s="202"/>
      <c r="CW34" s="202"/>
      <c r="CX34" s="202"/>
      <c r="CY34" s="202"/>
      <c r="CZ34" s="202"/>
      <c r="DA34" s="202"/>
      <c r="DB34" s="202"/>
      <c r="DC34" s="202"/>
      <c r="DD34" s="202"/>
      <c r="DE34" s="202"/>
      <c r="DF34" s="202"/>
      <c r="DG34" s="202"/>
      <c r="DH34" s="202"/>
      <c r="DI34" s="202"/>
      <c r="DJ34" s="202"/>
      <c r="DK34" s="202"/>
      <c r="DL34" s="202"/>
      <c r="DM34" s="202"/>
      <c r="DN34" s="202"/>
      <c r="DO34" s="202"/>
      <c r="DP34" s="202"/>
      <c r="DQ34" s="202"/>
      <c r="DR34" s="202"/>
      <c r="DS34" s="202"/>
      <c r="DT34" s="202"/>
      <c r="DU34" s="202"/>
      <c r="DV34" s="202"/>
      <c r="DW34" s="202"/>
      <c r="DX34" s="202"/>
      <c r="DY34" s="202"/>
      <c r="DZ34" s="202"/>
      <c r="EA34" s="202"/>
      <c r="EB34" s="202"/>
      <c r="EC34" s="202"/>
      <c r="ED34" s="202"/>
      <c r="EE34" s="202"/>
      <c r="EF34" s="202"/>
      <c r="EG34" s="202"/>
      <c r="EH34" s="202"/>
      <c r="EI34" s="202"/>
      <c r="EJ34" s="202"/>
      <c r="EK34" s="202"/>
      <c r="EL34" s="202"/>
      <c r="EM34" s="202"/>
      <c r="EN34" s="202"/>
      <c r="EO34" s="202"/>
      <c r="EP34" s="202"/>
      <c r="EQ34" s="202"/>
      <c r="ER34" s="202"/>
      <c r="ES34" s="202"/>
      <c r="ET34" s="202"/>
      <c r="EU34" s="202"/>
      <c r="EV34" s="202"/>
      <c r="EW34" s="202"/>
      <c r="EX34" s="202"/>
      <c r="EY34" s="202"/>
      <c r="EZ34" s="202"/>
      <c r="FA34" s="202"/>
      <c r="FB34" s="202"/>
      <c r="FC34" s="202"/>
      <c r="FD34" s="202"/>
      <c r="FE34" s="202"/>
      <c r="FF34" s="202"/>
      <c r="FG34" s="202"/>
      <c r="FH34" s="202"/>
      <c r="FI34" s="202"/>
      <c r="FJ34" s="202"/>
      <c r="FK34" s="202"/>
      <c r="FN34"/>
      <c r="FO34"/>
      <c r="FP34"/>
    </row>
    <row r="35" spans="1:172" ht="22.5" customHeight="1">
      <c r="A35" s="190" t="s">
        <v>171</v>
      </c>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90"/>
      <c r="DG35" s="190"/>
      <c r="DH35" s="190"/>
      <c r="DI35" s="190"/>
      <c r="DJ35" s="190"/>
      <c r="DK35" s="190"/>
      <c r="DL35" s="190"/>
      <c r="DM35" s="190"/>
      <c r="DN35" s="190"/>
      <c r="DO35" s="190"/>
      <c r="DP35" s="190"/>
      <c r="DQ35" s="190"/>
      <c r="DR35" s="190"/>
      <c r="DS35" s="190"/>
      <c r="DT35" s="190"/>
      <c r="DU35" s="190"/>
      <c r="DV35" s="190"/>
      <c r="DW35" s="190"/>
      <c r="DX35" s="190"/>
      <c r="DY35" s="190"/>
      <c r="DZ35" s="190"/>
      <c r="EA35" s="190"/>
      <c r="EB35" s="190"/>
      <c r="EC35" s="190"/>
      <c r="ED35" s="190"/>
      <c r="EE35" s="190"/>
      <c r="EF35" s="190"/>
      <c r="EG35" s="190"/>
      <c r="EH35" s="190"/>
      <c r="EI35" s="190"/>
      <c r="EJ35" s="190"/>
      <c r="EK35" s="190"/>
      <c r="EL35" s="190"/>
      <c r="EM35" s="190"/>
      <c r="EN35" s="193" t="str">
        <f>'данные АТС'!B25</f>
        <v>877,37</v>
      </c>
      <c r="EO35" s="194"/>
      <c r="EP35" s="194"/>
      <c r="EQ35" s="194"/>
      <c r="ER35" s="194"/>
      <c r="ES35" s="194"/>
      <c r="ET35" s="194"/>
      <c r="EU35" s="194"/>
      <c r="EV35" s="194"/>
      <c r="EW35" s="194"/>
      <c r="EX35" s="194"/>
      <c r="EY35" s="194"/>
      <c r="EZ35" s="194"/>
      <c r="FA35" s="194"/>
      <c r="FB35" s="194"/>
      <c r="FC35" s="194"/>
      <c r="FD35" s="194"/>
      <c r="FE35" s="194"/>
      <c r="FF35" s="194"/>
      <c r="FG35" s="194"/>
      <c r="FH35" s="194"/>
      <c r="FI35" s="194"/>
      <c r="FJ35" s="194"/>
      <c r="FK35" s="195"/>
      <c r="FN35" s="109"/>
      <c r="FO35" s="109"/>
      <c r="FP35" s="109"/>
    </row>
    <row r="36" spans="1:172" ht="22.5" customHeight="1">
      <c r="A36" s="190" t="s">
        <v>172</v>
      </c>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H36" s="190"/>
      <c r="DI36" s="190"/>
      <c r="DJ36" s="190"/>
      <c r="DK36" s="190"/>
      <c r="DL36" s="190"/>
      <c r="DM36" s="190"/>
      <c r="DN36" s="190"/>
      <c r="DO36" s="190"/>
      <c r="DP36" s="190"/>
      <c r="DQ36" s="190"/>
      <c r="DR36" s="190"/>
      <c r="DS36" s="190"/>
      <c r="DT36" s="190"/>
      <c r="DU36" s="190"/>
      <c r="DV36" s="190"/>
      <c r="DW36" s="190"/>
      <c r="DX36" s="190"/>
      <c r="DY36" s="190"/>
      <c r="DZ36" s="190"/>
      <c r="EA36" s="190"/>
      <c r="EB36" s="190"/>
      <c r="EC36" s="190"/>
      <c r="ED36" s="190"/>
      <c r="EE36" s="190"/>
      <c r="EF36" s="190"/>
      <c r="EG36" s="190"/>
      <c r="EH36" s="190"/>
      <c r="EI36" s="190"/>
      <c r="EJ36" s="190"/>
      <c r="EK36" s="190"/>
      <c r="EL36" s="190"/>
      <c r="EM36" s="190"/>
      <c r="EN36" s="193" t="str">
        <f>'данные АТС'!B24</f>
        <v>285920,04</v>
      </c>
      <c r="EO36" s="194"/>
      <c r="EP36" s="194"/>
      <c r="EQ36" s="194"/>
      <c r="ER36" s="194"/>
      <c r="ES36" s="194"/>
      <c r="ET36" s="194"/>
      <c r="EU36" s="194"/>
      <c r="EV36" s="194"/>
      <c r="EW36" s="194"/>
      <c r="EX36" s="194"/>
      <c r="EY36" s="194"/>
      <c r="EZ36" s="194"/>
      <c r="FA36" s="194"/>
      <c r="FB36" s="194"/>
      <c r="FC36" s="194"/>
      <c r="FD36" s="194"/>
      <c r="FE36" s="194"/>
      <c r="FF36" s="194"/>
      <c r="FG36" s="194"/>
      <c r="FH36" s="194"/>
      <c r="FI36" s="194"/>
      <c r="FJ36" s="194"/>
      <c r="FK36" s="195"/>
    </row>
    <row r="37" spans="1:172" ht="22.5" customHeight="1">
      <c r="A37" s="190" t="s">
        <v>173</v>
      </c>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0"/>
      <c r="CK37" s="190"/>
      <c r="CL37" s="190"/>
      <c r="CM37" s="190"/>
      <c r="CN37" s="190"/>
      <c r="CO37" s="190"/>
      <c r="CP37" s="190"/>
      <c r="CQ37" s="190"/>
      <c r="CR37" s="190"/>
      <c r="CS37" s="190"/>
      <c r="CT37" s="190"/>
      <c r="CU37" s="190"/>
      <c r="CV37" s="190"/>
      <c r="CW37" s="190"/>
      <c r="CX37" s="190"/>
      <c r="CY37" s="190"/>
      <c r="CZ37" s="190"/>
      <c r="DA37" s="190"/>
      <c r="DB37" s="190"/>
      <c r="DC37" s="190"/>
      <c r="DD37" s="190"/>
      <c r="DE37" s="190"/>
      <c r="DF37" s="190"/>
      <c r="DG37" s="190"/>
      <c r="DH37" s="190"/>
      <c r="DI37" s="190"/>
      <c r="DJ37" s="190"/>
      <c r="DK37" s="190"/>
      <c r="DL37" s="190"/>
      <c r="DM37" s="190"/>
      <c r="DN37" s="190"/>
      <c r="DO37" s="190"/>
      <c r="DP37" s="190"/>
      <c r="DQ37" s="190"/>
      <c r="DR37" s="190"/>
      <c r="DS37" s="190"/>
      <c r="DT37" s="190"/>
      <c r="DU37" s="190"/>
      <c r="DV37" s="190"/>
      <c r="DW37" s="190"/>
      <c r="DX37" s="190"/>
      <c r="DY37" s="190"/>
      <c r="DZ37" s="190"/>
      <c r="EA37" s="190"/>
      <c r="EB37" s="190"/>
      <c r="EC37" s="190"/>
      <c r="ED37" s="190"/>
      <c r="EE37" s="190"/>
      <c r="EF37" s="190"/>
      <c r="EG37" s="190"/>
      <c r="EH37" s="190"/>
      <c r="EI37" s="190"/>
      <c r="EJ37" s="190"/>
      <c r="EK37" s="190"/>
      <c r="EL37" s="190"/>
      <c r="EM37" s="190"/>
      <c r="EN37" s="203"/>
      <c r="EO37" s="203"/>
      <c r="EP37" s="203"/>
      <c r="EQ37" s="203"/>
      <c r="ER37" s="203"/>
      <c r="ES37" s="203"/>
      <c r="ET37" s="203"/>
      <c r="EU37" s="203"/>
      <c r="EV37" s="203"/>
      <c r="EW37" s="203"/>
      <c r="EX37" s="203"/>
      <c r="EY37" s="203"/>
      <c r="EZ37" s="203"/>
      <c r="FA37" s="203"/>
      <c r="FB37" s="203"/>
      <c r="FC37" s="203"/>
      <c r="FD37" s="203"/>
      <c r="FE37" s="203"/>
      <c r="FF37" s="203"/>
      <c r="FG37" s="203"/>
      <c r="FH37" s="203"/>
      <c r="FI37" s="203"/>
      <c r="FJ37" s="203"/>
      <c r="FK37" s="203"/>
    </row>
    <row r="38" spans="1:172" ht="22.5" customHeight="1">
      <c r="A38" s="190" t="s">
        <v>174</v>
      </c>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c r="EA38" s="190"/>
      <c r="EB38" s="190"/>
      <c r="EC38" s="190"/>
      <c r="ED38" s="190"/>
      <c r="EE38" s="190"/>
      <c r="EF38" s="190"/>
      <c r="EG38" s="190"/>
      <c r="EH38" s="190"/>
      <c r="EI38" s="190"/>
      <c r="EJ38" s="190"/>
      <c r="EK38" s="190"/>
      <c r="EL38" s="190"/>
      <c r="EM38" s="190"/>
      <c r="EN38" s="197">
        <f>'Объем мощности'!C8</f>
        <v>191.42500000000001</v>
      </c>
      <c r="EO38" s="197"/>
      <c r="EP38" s="197"/>
      <c r="EQ38" s="197"/>
      <c r="ER38" s="197"/>
      <c r="ES38" s="197"/>
      <c r="ET38" s="197"/>
      <c r="EU38" s="197"/>
      <c r="EV38" s="197"/>
      <c r="EW38" s="197"/>
      <c r="EX38" s="197"/>
      <c r="EY38" s="197"/>
      <c r="EZ38" s="197"/>
      <c r="FA38" s="197"/>
      <c r="FB38" s="197"/>
      <c r="FC38" s="197"/>
      <c r="FD38" s="197"/>
      <c r="FE38" s="197"/>
      <c r="FF38" s="197"/>
      <c r="FG38" s="197"/>
      <c r="FH38" s="197"/>
      <c r="FI38" s="197"/>
      <c r="FJ38" s="197"/>
      <c r="FK38" s="197"/>
      <c r="FP38" s="125"/>
    </row>
    <row r="39" spans="1:172" ht="33.75" customHeight="1">
      <c r="A39" s="190" t="s">
        <v>175</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c r="CK39" s="190"/>
      <c r="CL39" s="190"/>
      <c r="CM39" s="190"/>
      <c r="CN39" s="190"/>
      <c r="CO39" s="190"/>
      <c r="CP39" s="190"/>
      <c r="CQ39" s="190"/>
      <c r="CR39" s="190"/>
      <c r="CS39" s="190"/>
      <c r="CT39" s="190"/>
      <c r="CU39" s="190"/>
      <c r="CV39" s="190"/>
      <c r="CW39" s="190"/>
      <c r="CX39" s="190"/>
      <c r="CY39" s="190"/>
      <c r="CZ39" s="190"/>
      <c r="DA39" s="190"/>
      <c r="DB39" s="190"/>
      <c r="DC39" s="190"/>
      <c r="DD39" s="190"/>
      <c r="DE39" s="190"/>
      <c r="DF39" s="190"/>
      <c r="DG39" s="190"/>
      <c r="DH39" s="190"/>
      <c r="DI39" s="190"/>
      <c r="DJ39" s="190"/>
      <c r="DK39" s="190"/>
      <c r="DL39" s="190"/>
      <c r="DM39" s="190"/>
      <c r="DN39" s="190"/>
      <c r="DO39" s="190"/>
      <c r="DP39" s="190"/>
      <c r="DQ39" s="190"/>
      <c r="DR39" s="190"/>
      <c r="DS39" s="190"/>
      <c r="DT39" s="190"/>
      <c r="DU39" s="190"/>
      <c r="DV39" s="190"/>
      <c r="DW39" s="190"/>
      <c r="DX39" s="190"/>
      <c r="DY39" s="190"/>
      <c r="DZ39" s="190"/>
      <c r="EA39" s="190"/>
      <c r="EB39" s="190"/>
      <c r="EC39" s="190"/>
      <c r="ED39" s="190"/>
      <c r="EE39" s="190"/>
      <c r="EF39" s="190"/>
      <c r="EG39" s="190"/>
      <c r="EH39" s="190"/>
      <c r="EI39" s="190"/>
      <c r="EJ39" s="190"/>
      <c r="EK39" s="190"/>
      <c r="EL39" s="190"/>
      <c r="EM39" s="190"/>
      <c r="EN39" s="197">
        <v>0</v>
      </c>
      <c r="EO39" s="197"/>
      <c r="EP39" s="197"/>
      <c r="EQ39" s="197"/>
      <c r="ER39" s="197"/>
      <c r="ES39" s="197"/>
      <c r="ET39" s="197"/>
      <c r="EU39" s="197"/>
      <c r="EV39" s="197"/>
      <c r="EW39" s="197"/>
      <c r="EX39" s="197"/>
      <c r="EY39" s="197"/>
      <c r="EZ39" s="197"/>
      <c r="FA39" s="197"/>
      <c r="FB39" s="197"/>
      <c r="FC39" s="197"/>
      <c r="FD39" s="197"/>
      <c r="FE39" s="197"/>
      <c r="FF39" s="197"/>
      <c r="FG39" s="197"/>
      <c r="FH39" s="197"/>
      <c r="FI39" s="197"/>
      <c r="FJ39" s="197"/>
      <c r="FK39" s="197"/>
    </row>
    <row r="40" spans="1:172" ht="22.5" customHeight="1">
      <c r="A40" s="202" t="s">
        <v>176</v>
      </c>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2"/>
      <c r="BR40" s="202"/>
      <c r="BS40" s="202"/>
      <c r="BT40" s="202"/>
      <c r="BU40" s="202"/>
      <c r="BV40" s="202"/>
      <c r="BW40" s="202"/>
      <c r="BX40" s="202"/>
      <c r="BY40" s="202"/>
      <c r="BZ40" s="202"/>
      <c r="CA40" s="202"/>
      <c r="CB40" s="202"/>
      <c r="CC40" s="202"/>
      <c r="CD40" s="202"/>
      <c r="CE40" s="202"/>
      <c r="CF40" s="202"/>
      <c r="CG40" s="202"/>
      <c r="CH40" s="202"/>
      <c r="CI40" s="202"/>
      <c r="CJ40" s="202"/>
      <c r="CK40" s="202"/>
      <c r="CL40" s="202"/>
      <c r="CM40" s="202"/>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2"/>
      <c r="DK40" s="202"/>
      <c r="DL40" s="202"/>
      <c r="DM40" s="202"/>
      <c r="DN40" s="202"/>
      <c r="DO40" s="202"/>
      <c r="DP40" s="202"/>
      <c r="DQ40" s="202"/>
      <c r="DR40" s="202"/>
      <c r="DS40" s="202"/>
      <c r="DT40" s="202"/>
      <c r="DU40" s="202"/>
      <c r="DV40" s="202"/>
      <c r="DW40" s="202"/>
      <c r="DX40" s="202"/>
      <c r="DY40" s="202"/>
      <c r="DZ40" s="202"/>
      <c r="EA40" s="202"/>
      <c r="EB40" s="202"/>
      <c r="EC40" s="202"/>
      <c r="ED40" s="202"/>
      <c r="EE40" s="202"/>
      <c r="EF40" s="202"/>
      <c r="EG40" s="202"/>
      <c r="EH40" s="202"/>
      <c r="EI40" s="202"/>
      <c r="EJ40" s="202"/>
      <c r="EK40" s="202"/>
      <c r="EL40" s="202"/>
      <c r="EM40" s="202"/>
      <c r="EN40" s="200">
        <f>EN42+EN43+EN44+EN45+EN46</f>
        <v>1.39118956047331</v>
      </c>
      <c r="EO40" s="200"/>
      <c r="EP40" s="200"/>
      <c r="EQ40" s="200"/>
      <c r="ER40" s="200"/>
      <c r="ES40" s="200"/>
      <c r="ET40" s="200"/>
      <c r="EU40" s="200"/>
      <c r="EV40" s="200"/>
      <c r="EW40" s="200"/>
      <c r="EX40" s="200"/>
      <c r="EY40" s="200"/>
      <c r="EZ40" s="200"/>
      <c r="FA40" s="200"/>
      <c r="FB40" s="200"/>
      <c r="FC40" s="200"/>
      <c r="FD40" s="200"/>
      <c r="FE40" s="200"/>
      <c r="FF40" s="200"/>
      <c r="FG40" s="200"/>
      <c r="FH40" s="200"/>
      <c r="FI40" s="200"/>
      <c r="FJ40" s="200"/>
      <c r="FK40" s="200"/>
    </row>
    <row r="41" spans="1:172" ht="22.5" customHeight="1">
      <c r="A41" s="198" t="s">
        <v>177</v>
      </c>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198"/>
      <c r="DA41" s="198"/>
      <c r="DB41" s="198"/>
      <c r="DC41" s="198"/>
      <c r="DD41" s="198"/>
      <c r="DE41" s="198"/>
      <c r="DF41" s="198"/>
      <c r="DG41" s="198"/>
      <c r="DH41" s="198"/>
      <c r="DI41" s="198"/>
      <c r="DJ41" s="198"/>
      <c r="DK41" s="198"/>
      <c r="DL41" s="198"/>
      <c r="DM41" s="198"/>
      <c r="DN41" s="198"/>
      <c r="DO41" s="198"/>
      <c r="DP41" s="198"/>
      <c r="DQ41" s="198"/>
      <c r="DR41" s="198"/>
      <c r="DS41" s="198"/>
      <c r="DT41" s="198"/>
      <c r="DU41" s="198"/>
      <c r="DV41" s="198"/>
      <c r="DW41" s="198"/>
      <c r="DX41" s="198"/>
      <c r="DY41" s="198"/>
      <c r="DZ41" s="198"/>
      <c r="EA41" s="198"/>
      <c r="EB41" s="198"/>
      <c r="EC41" s="198"/>
      <c r="ED41" s="198"/>
      <c r="EE41" s="198"/>
      <c r="EF41" s="198"/>
      <c r="EG41" s="198"/>
      <c r="EH41" s="198"/>
      <c r="EI41" s="198"/>
      <c r="EJ41" s="198"/>
      <c r="EK41" s="198"/>
      <c r="EL41" s="198"/>
      <c r="EM41" s="198"/>
      <c r="EN41" s="113"/>
      <c r="EO41" s="113"/>
      <c r="EP41" s="113"/>
      <c r="EQ41" s="113"/>
      <c r="ER41" s="113"/>
      <c r="ES41" s="113"/>
      <c r="ET41" s="113"/>
      <c r="EU41" s="113"/>
      <c r="EV41" s="113"/>
      <c r="EW41" s="113"/>
      <c r="EX41" s="113"/>
      <c r="EY41" s="113"/>
      <c r="EZ41" s="113"/>
      <c r="FA41" s="113"/>
      <c r="FB41" s="113"/>
      <c r="FC41" s="113"/>
      <c r="FD41" s="113"/>
      <c r="FE41" s="113"/>
      <c r="FF41" s="113"/>
      <c r="FG41" s="113"/>
      <c r="FH41" s="113"/>
      <c r="FI41" s="113"/>
      <c r="FJ41" s="113"/>
      <c r="FK41" s="113"/>
    </row>
    <row r="42" spans="1:172" ht="22.5" customHeight="1">
      <c r="A42" s="190" t="s">
        <v>178</v>
      </c>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c r="EC42" s="190"/>
      <c r="ED42" s="190"/>
      <c r="EE42" s="190"/>
      <c r="EF42" s="190"/>
      <c r="EG42" s="190"/>
      <c r="EH42" s="190"/>
      <c r="EI42" s="190"/>
      <c r="EJ42" s="190"/>
      <c r="EK42" s="190"/>
      <c r="EL42" s="190"/>
      <c r="EM42" s="190"/>
      <c r="EN42" s="196">
        <f>'расчет ср.нер.цены'!H24</f>
        <v>1.39118956047331</v>
      </c>
      <c r="EO42" s="196"/>
      <c r="EP42" s="196"/>
      <c r="EQ42" s="196"/>
      <c r="ER42" s="196"/>
      <c r="ES42" s="196"/>
      <c r="ET42" s="196"/>
      <c r="EU42" s="196"/>
      <c r="EV42" s="196"/>
      <c r="EW42" s="196"/>
      <c r="EX42" s="196"/>
      <c r="EY42" s="196"/>
      <c r="EZ42" s="196"/>
      <c r="FA42" s="196"/>
      <c r="FB42" s="196"/>
      <c r="FC42" s="196"/>
      <c r="FD42" s="196"/>
      <c r="FE42" s="196"/>
      <c r="FF42" s="196"/>
      <c r="FG42" s="196"/>
      <c r="FH42" s="196"/>
      <c r="FI42" s="196"/>
      <c r="FJ42" s="196"/>
      <c r="FK42" s="196"/>
    </row>
    <row r="43" spans="1:172" ht="22.5" customHeight="1">
      <c r="A43" s="190" t="s">
        <v>179</v>
      </c>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90"/>
      <c r="DT43" s="190"/>
      <c r="DU43" s="190"/>
      <c r="DV43" s="190"/>
      <c r="DW43" s="190"/>
      <c r="DX43" s="190"/>
      <c r="DY43" s="190"/>
      <c r="DZ43" s="190"/>
      <c r="EA43" s="190"/>
      <c r="EB43" s="190"/>
      <c r="EC43" s="190"/>
      <c r="ED43" s="190"/>
      <c r="EE43" s="190"/>
      <c r="EF43" s="190"/>
      <c r="EG43" s="190"/>
      <c r="EH43" s="190"/>
      <c r="EI43" s="190"/>
      <c r="EJ43" s="190"/>
      <c r="EK43" s="190"/>
      <c r="EL43" s="190"/>
      <c r="EM43" s="190"/>
      <c r="EN43" s="196">
        <f>'расчет ср.нер.цены'!H28</f>
        <v>0</v>
      </c>
      <c r="EO43" s="196"/>
      <c r="EP43" s="196"/>
      <c r="EQ43" s="196"/>
      <c r="ER43" s="196"/>
      <c r="ES43" s="196"/>
      <c r="ET43" s="196"/>
      <c r="EU43" s="196"/>
      <c r="EV43" s="196"/>
      <c r="EW43" s="196"/>
      <c r="EX43" s="196"/>
      <c r="EY43" s="196"/>
      <c r="EZ43" s="196"/>
      <c r="FA43" s="196"/>
      <c r="FB43" s="196"/>
      <c r="FC43" s="196"/>
      <c r="FD43" s="196"/>
      <c r="FE43" s="196"/>
      <c r="FF43" s="196"/>
      <c r="FG43" s="196"/>
      <c r="FH43" s="196"/>
      <c r="FI43" s="196"/>
      <c r="FJ43" s="196"/>
      <c r="FK43" s="196"/>
    </row>
    <row r="44" spans="1:172" ht="22.5" customHeight="1">
      <c r="A44" s="190" t="s">
        <v>180</v>
      </c>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c r="DS44" s="190"/>
      <c r="DT44" s="190"/>
      <c r="DU44" s="190"/>
      <c r="DV44" s="190"/>
      <c r="DW44" s="190"/>
      <c r="DX44" s="190"/>
      <c r="DY44" s="190"/>
      <c r="DZ44" s="190"/>
      <c r="EA44" s="190"/>
      <c r="EB44" s="190"/>
      <c r="EC44" s="190"/>
      <c r="ED44" s="190"/>
      <c r="EE44" s="190"/>
      <c r="EF44" s="190"/>
      <c r="EG44" s="190"/>
      <c r="EH44" s="190"/>
      <c r="EI44" s="190"/>
      <c r="EJ44" s="190"/>
      <c r="EK44" s="190"/>
      <c r="EL44" s="190"/>
      <c r="EM44" s="190"/>
      <c r="EN44" s="196">
        <f>'расчет ср.нер.цены'!H29</f>
        <v>0</v>
      </c>
      <c r="EO44" s="196"/>
      <c r="EP44" s="196"/>
      <c r="EQ44" s="196"/>
      <c r="ER44" s="196"/>
      <c r="ES44" s="196"/>
      <c r="ET44" s="196"/>
      <c r="EU44" s="196"/>
      <c r="EV44" s="196"/>
      <c r="EW44" s="196"/>
      <c r="EX44" s="196"/>
      <c r="EY44" s="196"/>
      <c r="EZ44" s="196"/>
      <c r="FA44" s="196"/>
      <c r="FB44" s="196"/>
      <c r="FC44" s="196"/>
      <c r="FD44" s="196"/>
      <c r="FE44" s="196"/>
      <c r="FF44" s="196"/>
      <c r="FG44" s="196"/>
      <c r="FH44" s="196"/>
      <c r="FI44" s="196"/>
      <c r="FJ44" s="196"/>
      <c r="FK44" s="196"/>
    </row>
    <row r="45" spans="1:172" ht="22.5" customHeight="1">
      <c r="A45" s="190" t="s">
        <v>181</v>
      </c>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c r="DJ45" s="190"/>
      <c r="DK45" s="190"/>
      <c r="DL45" s="190"/>
      <c r="DM45" s="190"/>
      <c r="DN45" s="190"/>
      <c r="DO45" s="190"/>
      <c r="DP45" s="190"/>
      <c r="DQ45" s="190"/>
      <c r="DR45" s="190"/>
      <c r="DS45" s="190"/>
      <c r="DT45" s="190"/>
      <c r="DU45" s="190"/>
      <c r="DV45" s="190"/>
      <c r="DW45" s="190"/>
      <c r="DX45" s="190"/>
      <c r="DY45" s="190"/>
      <c r="DZ45" s="190"/>
      <c r="EA45" s="190"/>
      <c r="EB45" s="190"/>
      <c r="EC45" s="190"/>
      <c r="ED45" s="190"/>
      <c r="EE45" s="190"/>
      <c r="EF45" s="190"/>
      <c r="EG45" s="190"/>
      <c r="EH45" s="190"/>
      <c r="EI45" s="190"/>
      <c r="EJ45" s="190"/>
      <c r="EK45" s="190"/>
      <c r="EL45" s="190"/>
      <c r="EM45" s="190"/>
      <c r="EN45" s="196">
        <f>'расчет ср.нер.цены'!H30</f>
        <v>0</v>
      </c>
      <c r="EO45" s="196"/>
      <c r="EP45" s="196"/>
      <c r="EQ45" s="196"/>
      <c r="ER45" s="196"/>
      <c r="ES45" s="196"/>
      <c r="ET45" s="196"/>
      <c r="EU45" s="196"/>
      <c r="EV45" s="196"/>
      <c r="EW45" s="196"/>
      <c r="EX45" s="196"/>
      <c r="EY45" s="196"/>
      <c r="EZ45" s="196"/>
      <c r="FA45" s="196"/>
      <c r="FB45" s="196"/>
      <c r="FC45" s="196"/>
      <c r="FD45" s="196"/>
      <c r="FE45" s="196"/>
      <c r="FF45" s="196"/>
      <c r="FG45" s="196"/>
      <c r="FH45" s="196"/>
      <c r="FI45" s="196"/>
      <c r="FJ45" s="196"/>
      <c r="FK45" s="196"/>
    </row>
    <row r="46" spans="1:172" ht="22.5" customHeight="1">
      <c r="A46" s="190" t="s">
        <v>182</v>
      </c>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0"/>
      <c r="DF46" s="190"/>
      <c r="DG46" s="190"/>
      <c r="DH46" s="190"/>
      <c r="DI46" s="190"/>
      <c r="DJ46" s="190"/>
      <c r="DK46" s="190"/>
      <c r="DL46" s="190"/>
      <c r="DM46" s="190"/>
      <c r="DN46" s="190"/>
      <c r="DO46" s="190"/>
      <c r="DP46" s="190"/>
      <c r="DQ46" s="190"/>
      <c r="DR46" s="190"/>
      <c r="DS46" s="190"/>
      <c r="DT46" s="190"/>
      <c r="DU46" s="190"/>
      <c r="DV46" s="190"/>
      <c r="DW46" s="190"/>
      <c r="DX46" s="190"/>
      <c r="DY46" s="190"/>
      <c r="DZ46" s="190"/>
      <c r="EA46" s="190"/>
      <c r="EB46" s="190"/>
      <c r="EC46" s="190"/>
      <c r="ED46" s="190"/>
      <c r="EE46" s="190"/>
      <c r="EF46" s="190"/>
      <c r="EG46" s="190"/>
      <c r="EH46" s="190"/>
      <c r="EI46" s="190"/>
      <c r="EJ46" s="190"/>
      <c r="EK46" s="190"/>
      <c r="EL46" s="190"/>
      <c r="EM46" s="190"/>
      <c r="EN46" s="196">
        <f>'расчет ср.нер.цены'!H31</f>
        <v>0</v>
      </c>
      <c r="EO46" s="196"/>
      <c r="EP46" s="196"/>
      <c r="EQ46" s="196"/>
      <c r="ER46" s="196"/>
      <c r="ES46" s="196"/>
      <c r="ET46" s="196"/>
      <c r="EU46" s="196"/>
      <c r="EV46" s="196"/>
      <c r="EW46" s="196"/>
      <c r="EX46" s="196"/>
      <c r="EY46" s="196"/>
      <c r="EZ46" s="196"/>
      <c r="FA46" s="196"/>
      <c r="FB46" s="196"/>
      <c r="FC46" s="196"/>
      <c r="FD46" s="196"/>
      <c r="FE46" s="196"/>
      <c r="FF46" s="196"/>
      <c r="FG46" s="196"/>
      <c r="FH46" s="196"/>
      <c r="FI46" s="196"/>
      <c r="FJ46" s="196"/>
      <c r="FK46" s="196"/>
    </row>
    <row r="47" spans="1:172" ht="22.5" customHeight="1">
      <c r="A47" s="202" t="s">
        <v>183</v>
      </c>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2"/>
      <c r="BR47" s="202"/>
      <c r="BS47" s="202"/>
      <c r="BT47" s="202"/>
      <c r="BU47" s="202"/>
      <c r="BV47" s="202"/>
      <c r="BW47" s="202"/>
      <c r="BX47" s="202"/>
      <c r="BY47" s="202"/>
      <c r="BZ47" s="202"/>
      <c r="CA47" s="202"/>
      <c r="CB47" s="202"/>
      <c r="CC47" s="202"/>
      <c r="CD47" s="202"/>
      <c r="CE47" s="202"/>
      <c r="CF47" s="202"/>
      <c r="CG47" s="202"/>
      <c r="CH47" s="202"/>
      <c r="CI47" s="202"/>
      <c r="CJ47" s="202"/>
      <c r="CK47" s="202"/>
      <c r="CL47" s="202"/>
      <c r="CM47" s="202"/>
      <c r="CN47" s="202"/>
      <c r="CO47" s="202"/>
      <c r="CP47" s="202"/>
      <c r="CQ47" s="202"/>
      <c r="CR47" s="202"/>
      <c r="CS47" s="202"/>
      <c r="CT47" s="202"/>
      <c r="CU47" s="202"/>
      <c r="CV47" s="202"/>
      <c r="CW47" s="202"/>
      <c r="CX47" s="202"/>
      <c r="CY47" s="202"/>
      <c r="CZ47" s="202"/>
      <c r="DA47" s="202"/>
      <c r="DB47" s="202"/>
      <c r="DC47" s="202"/>
      <c r="DD47" s="202"/>
      <c r="DE47" s="202"/>
      <c r="DF47" s="202"/>
      <c r="DG47" s="202"/>
      <c r="DH47" s="202"/>
      <c r="DI47" s="202"/>
      <c r="DJ47" s="202"/>
      <c r="DK47" s="202"/>
      <c r="DL47" s="202"/>
      <c r="DM47" s="202"/>
      <c r="DN47" s="202"/>
      <c r="DO47" s="202"/>
      <c r="DP47" s="202"/>
      <c r="DQ47" s="202"/>
      <c r="DR47" s="202"/>
      <c r="DS47" s="202"/>
      <c r="DT47" s="202"/>
      <c r="DU47" s="202"/>
      <c r="DV47" s="202"/>
      <c r="DW47" s="202"/>
      <c r="DX47" s="202"/>
      <c r="DY47" s="202"/>
      <c r="DZ47" s="202"/>
      <c r="EA47" s="202"/>
      <c r="EB47" s="202"/>
      <c r="EC47" s="202"/>
      <c r="ED47" s="202"/>
      <c r="EE47" s="202"/>
      <c r="EF47" s="202"/>
      <c r="EG47" s="202"/>
      <c r="EH47" s="202"/>
      <c r="EI47" s="202"/>
      <c r="EJ47" s="202"/>
      <c r="EK47" s="202"/>
      <c r="EL47" s="202"/>
      <c r="EM47" s="202"/>
      <c r="EN47" s="196"/>
      <c r="EO47" s="196"/>
      <c r="EP47" s="196"/>
      <c r="EQ47" s="196"/>
      <c r="ER47" s="196"/>
      <c r="ES47" s="196"/>
      <c r="ET47" s="196"/>
      <c r="EU47" s="196"/>
      <c r="EV47" s="196"/>
      <c r="EW47" s="196"/>
      <c r="EX47" s="196"/>
      <c r="EY47" s="196"/>
      <c r="EZ47" s="196"/>
      <c r="FA47" s="196"/>
      <c r="FB47" s="196"/>
      <c r="FC47" s="196"/>
      <c r="FD47" s="196"/>
      <c r="FE47" s="196"/>
      <c r="FF47" s="196"/>
      <c r="FG47" s="196"/>
      <c r="FH47" s="196"/>
      <c r="FI47" s="196"/>
      <c r="FJ47" s="196"/>
      <c r="FK47" s="196"/>
    </row>
    <row r="48" spans="1:172" ht="31.5" customHeight="1">
      <c r="A48" s="202" t="s">
        <v>184</v>
      </c>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2"/>
      <c r="BR48" s="202"/>
      <c r="BS48" s="202"/>
      <c r="BT48" s="202"/>
      <c r="BU48" s="202"/>
      <c r="BV48" s="202"/>
      <c r="BW48" s="202"/>
      <c r="BX48" s="202"/>
      <c r="BY48" s="202"/>
      <c r="BZ48" s="202"/>
      <c r="CA48" s="202"/>
      <c r="CB48" s="202"/>
      <c r="CC48" s="202"/>
      <c r="CD48" s="202"/>
      <c r="CE48" s="202"/>
      <c r="CF48" s="202"/>
      <c r="CG48" s="202"/>
      <c r="CH48" s="202"/>
      <c r="CI48" s="202"/>
      <c r="CJ48" s="202"/>
      <c r="CK48" s="202"/>
      <c r="CL48" s="202"/>
      <c r="CM48" s="202"/>
      <c r="CN48" s="202"/>
      <c r="CO48" s="202"/>
      <c r="CP48" s="202"/>
      <c r="CQ48" s="202"/>
      <c r="CR48" s="202"/>
      <c r="CS48" s="202"/>
      <c r="CT48" s="202"/>
      <c r="CU48" s="202"/>
      <c r="CV48" s="202"/>
      <c r="CW48" s="202"/>
      <c r="CX48" s="202"/>
      <c r="CY48" s="202"/>
      <c r="CZ48" s="202"/>
      <c r="DA48" s="202"/>
      <c r="DB48" s="202"/>
      <c r="DC48" s="202"/>
      <c r="DD48" s="202"/>
      <c r="DE48" s="202"/>
      <c r="DF48" s="202"/>
      <c r="DG48" s="202"/>
      <c r="DH48" s="202"/>
      <c r="DI48" s="202"/>
      <c r="DJ48" s="202"/>
      <c r="DK48" s="202"/>
      <c r="DL48" s="202"/>
      <c r="DM48" s="202"/>
      <c r="DN48" s="202"/>
      <c r="DO48" s="202"/>
      <c r="DP48" s="202"/>
      <c r="DQ48" s="202"/>
      <c r="DR48" s="202"/>
      <c r="DS48" s="202"/>
      <c r="DT48" s="202"/>
      <c r="DU48" s="202"/>
      <c r="DV48" s="202"/>
      <c r="DW48" s="202"/>
      <c r="DX48" s="202"/>
      <c r="DY48" s="202"/>
      <c r="DZ48" s="202"/>
      <c r="EA48" s="202"/>
      <c r="EB48" s="202"/>
      <c r="EC48" s="202"/>
      <c r="ED48" s="202"/>
      <c r="EE48" s="202"/>
      <c r="EF48" s="202"/>
      <c r="EG48" s="202"/>
      <c r="EH48" s="202"/>
      <c r="EI48" s="202"/>
      <c r="EJ48" s="202"/>
      <c r="EK48" s="202"/>
      <c r="EL48" s="202"/>
      <c r="EM48" s="202"/>
      <c r="EN48" s="200">
        <f>EN50+EN54</f>
        <v>602.64299999999992</v>
      </c>
      <c r="EO48" s="200"/>
      <c r="EP48" s="200"/>
      <c r="EQ48" s="200"/>
      <c r="ER48" s="200"/>
      <c r="ES48" s="200"/>
      <c r="ET48" s="200"/>
      <c r="EU48" s="200"/>
      <c r="EV48" s="200"/>
      <c r="EW48" s="200"/>
      <c r="EX48" s="200"/>
      <c r="EY48" s="200"/>
      <c r="EZ48" s="200"/>
      <c r="FA48" s="200"/>
      <c r="FB48" s="200"/>
      <c r="FC48" s="200"/>
      <c r="FD48" s="200"/>
      <c r="FE48" s="200"/>
      <c r="FF48" s="200"/>
      <c r="FG48" s="200"/>
      <c r="FH48" s="200"/>
      <c r="FI48" s="200"/>
      <c r="FJ48" s="200"/>
      <c r="FK48" s="200"/>
    </row>
    <row r="49" spans="1:167" ht="33.75" customHeight="1">
      <c r="A49" s="198" t="s">
        <v>177</v>
      </c>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c r="BR49" s="198"/>
      <c r="BS49" s="198"/>
      <c r="BT49" s="198"/>
      <c r="BU49" s="198"/>
      <c r="BV49" s="198"/>
      <c r="BW49" s="198"/>
      <c r="BX49" s="198"/>
      <c r="BY49" s="198"/>
      <c r="BZ49" s="198"/>
      <c r="CA49" s="198"/>
      <c r="CB49" s="198"/>
      <c r="CC49" s="198"/>
      <c r="CD49" s="198"/>
      <c r="CE49" s="198"/>
      <c r="CF49" s="198"/>
      <c r="CG49" s="198"/>
      <c r="CH49" s="198"/>
      <c r="CI49" s="198"/>
      <c r="CJ49" s="198"/>
      <c r="CK49" s="198"/>
      <c r="CL49" s="198"/>
      <c r="CM49" s="198"/>
      <c r="CN49" s="198"/>
      <c r="CO49" s="198"/>
      <c r="CP49" s="198"/>
      <c r="CQ49" s="198"/>
      <c r="CR49" s="198"/>
      <c r="CS49" s="198"/>
      <c r="CT49" s="198"/>
      <c r="CU49" s="198"/>
      <c r="CV49" s="198"/>
      <c r="CW49" s="198"/>
      <c r="CX49" s="198"/>
      <c r="CY49" s="198"/>
      <c r="CZ49" s="198"/>
      <c r="DA49" s="198"/>
      <c r="DB49" s="198"/>
      <c r="DC49" s="198"/>
      <c r="DD49" s="198"/>
      <c r="DE49" s="198"/>
      <c r="DF49" s="198"/>
      <c r="DG49" s="198"/>
      <c r="DH49" s="198"/>
      <c r="DI49" s="198"/>
      <c r="DJ49" s="198"/>
      <c r="DK49" s="198"/>
      <c r="DL49" s="198"/>
      <c r="DM49" s="198"/>
      <c r="DN49" s="198"/>
      <c r="DO49" s="198"/>
      <c r="DP49" s="198"/>
      <c r="DQ49" s="198"/>
      <c r="DR49" s="198"/>
      <c r="DS49" s="198"/>
      <c r="DT49" s="198"/>
      <c r="DU49" s="198"/>
      <c r="DV49" s="198"/>
      <c r="DW49" s="198"/>
      <c r="DX49" s="198"/>
      <c r="DY49" s="198"/>
      <c r="DZ49" s="198"/>
      <c r="EA49" s="198"/>
      <c r="EB49" s="198"/>
      <c r="EC49" s="198"/>
      <c r="ED49" s="198"/>
      <c r="EE49" s="198"/>
      <c r="EF49" s="198"/>
      <c r="EG49" s="198"/>
      <c r="EH49" s="198"/>
      <c r="EI49" s="198"/>
      <c r="EJ49" s="198"/>
      <c r="EK49" s="198"/>
      <c r="EL49" s="198"/>
      <c r="EM49" s="198"/>
      <c r="EN49" s="113"/>
      <c r="EO49" s="113"/>
      <c r="EP49" s="113"/>
      <c r="EQ49" s="113"/>
      <c r="ER49" s="113"/>
      <c r="ES49" s="113"/>
      <c r="ET49" s="113"/>
      <c r="EU49" s="113"/>
      <c r="EV49" s="113"/>
      <c r="EW49" s="113"/>
      <c r="EX49" s="113"/>
      <c r="EY49" s="113"/>
      <c r="EZ49" s="113"/>
      <c r="FA49" s="113"/>
      <c r="FB49" s="113"/>
      <c r="FC49" s="113"/>
      <c r="FD49" s="113"/>
      <c r="FE49" s="113"/>
      <c r="FF49" s="113"/>
      <c r="FG49" s="113"/>
      <c r="FH49" s="113"/>
      <c r="FI49" s="113"/>
      <c r="FJ49" s="113"/>
      <c r="FK49" s="113"/>
    </row>
    <row r="50" spans="1:167" ht="36.75" customHeight="1">
      <c r="A50" s="190" t="s">
        <v>185</v>
      </c>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c r="CA50" s="190"/>
      <c r="CB50" s="190"/>
      <c r="CC50" s="190"/>
      <c r="CD50" s="190"/>
      <c r="CE50" s="190"/>
      <c r="CF50" s="190"/>
      <c r="CG50" s="190"/>
      <c r="CH50" s="190"/>
      <c r="CI50" s="190"/>
      <c r="CJ50" s="190"/>
      <c r="CK50" s="190"/>
      <c r="CL50" s="190"/>
      <c r="CM50" s="190"/>
      <c r="CN50" s="190"/>
      <c r="CO50" s="190"/>
      <c r="CP50" s="190"/>
      <c r="CQ50" s="190"/>
      <c r="CR50" s="190"/>
      <c r="CS50" s="190"/>
      <c r="CT50" s="190"/>
      <c r="CU50" s="190"/>
      <c r="CV50" s="190"/>
      <c r="CW50" s="190"/>
      <c r="CX50" s="190"/>
      <c r="CY50" s="190"/>
      <c r="CZ50" s="190"/>
      <c r="DA50" s="190"/>
      <c r="DB50" s="190"/>
      <c r="DC50" s="190"/>
      <c r="DD50" s="190"/>
      <c r="DE50" s="190"/>
      <c r="DF50" s="190"/>
      <c r="DG50" s="190"/>
      <c r="DH50" s="190"/>
      <c r="DI50" s="190"/>
      <c r="DJ50" s="190"/>
      <c r="DK50" s="190"/>
      <c r="DL50" s="190"/>
      <c r="DM50" s="190"/>
      <c r="DN50" s="190"/>
      <c r="DO50" s="190"/>
      <c r="DP50" s="190"/>
      <c r="DQ50" s="190"/>
      <c r="DR50" s="190"/>
      <c r="DS50" s="190"/>
      <c r="DT50" s="190"/>
      <c r="DU50" s="190"/>
      <c r="DV50" s="190"/>
      <c r="DW50" s="190"/>
      <c r="DX50" s="190"/>
      <c r="DY50" s="190"/>
      <c r="DZ50" s="190"/>
      <c r="EA50" s="190"/>
      <c r="EB50" s="190"/>
      <c r="EC50" s="190"/>
      <c r="ED50" s="190"/>
      <c r="EE50" s="190"/>
      <c r="EF50" s="190"/>
      <c r="EG50" s="190"/>
      <c r="EH50" s="190"/>
      <c r="EI50" s="190"/>
      <c r="EJ50" s="190"/>
      <c r="EK50" s="190"/>
      <c r="EL50" s="190"/>
      <c r="EM50" s="190"/>
      <c r="EN50" s="200">
        <f>EN51+EN52+EN53</f>
        <v>602.64299999999992</v>
      </c>
      <c r="EO50" s="200"/>
      <c r="EP50" s="200"/>
      <c r="EQ50" s="200"/>
      <c r="ER50" s="200"/>
      <c r="ES50" s="200"/>
      <c r="ET50" s="200"/>
      <c r="EU50" s="200"/>
      <c r="EV50" s="200"/>
      <c r="EW50" s="200"/>
      <c r="EX50" s="200"/>
      <c r="EY50" s="200"/>
      <c r="EZ50" s="200"/>
      <c r="FA50" s="200"/>
      <c r="FB50" s="200"/>
      <c r="FC50" s="200"/>
      <c r="FD50" s="200"/>
      <c r="FE50" s="200"/>
      <c r="FF50" s="200"/>
      <c r="FG50" s="200"/>
      <c r="FH50" s="200"/>
      <c r="FI50" s="200"/>
      <c r="FJ50" s="200"/>
      <c r="FK50" s="200"/>
    </row>
    <row r="51" spans="1:167" ht="22.5" customHeight="1">
      <c r="A51" s="190" t="s">
        <v>186</v>
      </c>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90"/>
      <c r="CD51" s="190"/>
      <c r="CE51" s="190"/>
      <c r="CF51" s="190"/>
      <c r="CG51" s="190"/>
      <c r="CH51" s="190"/>
      <c r="CI51" s="190"/>
      <c r="CJ51" s="190"/>
      <c r="CK51" s="190"/>
      <c r="CL51" s="190"/>
      <c r="CM51" s="190"/>
      <c r="CN51" s="190"/>
      <c r="CO51" s="190"/>
      <c r="CP51" s="190"/>
      <c r="CQ51" s="190"/>
      <c r="CR51" s="190"/>
      <c r="CS51" s="190"/>
      <c r="CT51" s="190"/>
      <c r="CU51" s="190"/>
      <c r="CV51" s="190"/>
      <c r="CW51" s="190"/>
      <c r="CX51" s="190"/>
      <c r="CY51" s="190"/>
      <c r="CZ51" s="190"/>
      <c r="DA51" s="190"/>
      <c r="DB51" s="190"/>
      <c r="DC51" s="190"/>
      <c r="DD51" s="190"/>
      <c r="DE51" s="190"/>
      <c r="DF51" s="190"/>
      <c r="DG51" s="190"/>
      <c r="DH51" s="190"/>
      <c r="DI51" s="190"/>
      <c r="DJ51" s="190"/>
      <c r="DK51" s="190"/>
      <c r="DL51" s="190"/>
      <c r="DM51" s="190"/>
      <c r="DN51" s="190"/>
      <c r="DO51" s="190"/>
      <c r="DP51" s="190"/>
      <c r="DQ51" s="190"/>
      <c r="DR51" s="190"/>
      <c r="DS51" s="190"/>
      <c r="DT51" s="190"/>
      <c r="DU51" s="190"/>
      <c r="DV51" s="190"/>
      <c r="DW51" s="190"/>
      <c r="DX51" s="190"/>
      <c r="DY51" s="190"/>
      <c r="DZ51" s="190"/>
      <c r="EA51" s="190"/>
      <c r="EB51" s="190"/>
      <c r="EC51" s="190"/>
      <c r="ED51" s="190"/>
      <c r="EE51" s="190"/>
      <c r="EF51" s="190"/>
      <c r="EG51" s="190"/>
      <c r="EH51" s="190"/>
      <c r="EI51" s="190"/>
      <c r="EJ51" s="190"/>
      <c r="EK51" s="190"/>
      <c r="EL51" s="190"/>
      <c r="EM51" s="190"/>
      <c r="EN51" s="196">
        <f>'расчет ср.нер.цены'!H13</f>
        <v>196.89</v>
      </c>
      <c r="EO51" s="196"/>
      <c r="EP51" s="196"/>
      <c r="EQ51" s="196"/>
      <c r="ER51" s="196"/>
      <c r="ES51" s="196"/>
      <c r="ET51" s="196"/>
      <c r="EU51" s="196"/>
      <c r="EV51" s="196"/>
      <c r="EW51" s="196"/>
      <c r="EX51" s="196"/>
      <c r="EY51" s="196"/>
      <c r="EZ51" s="196"/>
      <c r="FA51" s="196"/>
      <c r="FB51" s="196"/>
      <c r="FC51" s="196"/>
      <c r="FD51" s="196"/>
      <c r="FE51" s="196"/>
      <c r="FF51" s="196"/>
      <c r="FG51" s="196"/>
      <c r="FH51" s="196"/>
      <c r="FI51" s="196"/>
      <c r="FJ51" s="196"/>
      <c r="FK51" s="196"/>
    </row>
    <row r="52" spans="1:167" ht="22.5" customHeight="1">
      <c r="A52" s="190" t="s">
        <v>187</v>
      </c>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0"/>
      <c r="BY52" s="190"/>
      <c r="BZ52" s="190"/>
      <c r="CA52" s="190"/>
      <c r="CB52" s="190"/>
      <c r="CC52" s="190"/>
      <c r="CD52" s="190"/>
      <c r="CE52" s="190"/>
      <c r="CF52" s="190"/>
      <c r="CG52" s="190"/>
      <c r="CH52" s="190"/>
      <c r="CI52" s="190"/>
      <c r="CJ52" s="190"/>
      <c r="CK52" s="190"/>
      <c r="CL52" s="190"/>
      <c r="CM52" s="190"/>
      <c r="CN52" s="190"/>
      <c r="CO52" s="190"/>
      <c r="CP52" s="190"/>
      <c r="CQ52" s="190"/>
      <c r="CR52" s="190"/>
      <c r="CS52" s="190"/>
      <c r="CT52" s="190"/>
      <c r="CU52" s="190"/>
      <c r="CV52" s="190"/>
      <c r="CW52" s="190"/>
      <c r="CX52" s="190"/>
      <c r="CY52" s="190"/>
      <c r="CZ52" s="190"/>
      <c r="DA52" s="190"/>
      <c r="DB52" s="190"/>
      <c r="DC52" s="190"/>
      <c r="DD52" s="190"/>
      <c r="DE52" s="190"/>
      <c r="DF52" s="190"/>
      <c r="DG52" s="190"/>
      <c r="DH52" s="190"/>
      <c r="DI52" s="190"/>
      <c r="DJ52" s="190"/>
      <c r="DK52" s="190"/>
      <c r="DL52" s="190"/>
      <c r="DM52" s="190"/>
      <c r="DN52" s="190"/>
      <c r="DO52" s="190"/>
      <c r="DP52" s="190"/>
      <c r="DQ52" s="190"/>
      <c r="DR52" s="190"/>
      <c r="DS52" s="190"/>
      <c r="DT52" s="190"/>
      <c r="DU52" s="190"/>
      <c r="DV52" s="190"/>
      <c r="DW52" s="190"/>
      <c r="DX52" s="190"/>
      <c r="DY52" s="190"/>
      <c r="DZ52" s="190"/>
      <c r="EA52" s="190"/>
      <c r="EB52" s="190"/>
      <c r="EC52" s="190"/>
      <c r="ED52" s="190"/>
      <c r="EE52" s="190"/>
      <c r="EF52" s="190"/>
      <c r="EG52" s="190"/>
      <c r="EH52" s="190"/>
      <c r="EI52" s="190"/>
      <c r="EJ52" s="190"/>
      <c r="EK52" s="190"/>
      <c r="EL52" s="190"/>
      <c r="EM52" s="190"/>
      <c r="EN52" s="196">
        <f>'расчет ср.нер.цены'!H14</f>
        <v>247.89099999999999</v>
      </c>
      <c r="EO52" s="196"/>
      <c r="EP52" s="196"/>
      <c r="EQ52" s="196"/>
      <c r="ER52" s="196"/>
      <c r="ES52" s="196"/>
      <c r="ET52" s="196"/>
      <c r="EU52" s="196"/>
      <c r="EV52" s="196"/>
      <c r="EW52" s="196"/>
      <c r="EX52" s="196"/>
      <c r="EY52" s="196"/>
      <c r="EZ52" s="196"/>
      <c r="FA52" s="196"/>
      <c r="FB52" s="196"/>
      <c r="FC52" s="196"/>
      <c r="FD52" s="196"/>
      <c r="FE52" s="196"/>
      <c r="FF52" s="196"/>
      <c r="FG52" s="196"/>
      <c r="FH52" s="196"/>
      <c r="FI52" s="196"/>
      <c r="FJ52" s="196"/>
      <c r="FK52" s="196"/>
    </row>
    <row r="53" spans="1:167" ht="19.5" customHeight="1">
      <c r="A53" s="190" t="s">
        <v>188</v>
      </c>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c r="BW53" s="190"/>
      <c r="BX53" s="190"/>
      <c r="BY53" s="190"/>
      <c r="BZ53" s="190"/>
      <c r="CA53" s="190"/>
      <c r="CB53" s="190"/>
      <c r="CC53" s="190"/>
      <c r="CD53" s="190"/>
      <c r="CE53" s="190"/>
      <c r="CF53" s="190"/>
      <c r="CG53" s="190"/>
      <c r="CH53" s="190"/>
      <c r="CI53" s="190"/>
      <c r="CJ53" s="190"/>
      <c r="CK53" s="190"/>
      <c r="CL53" s="190"/>
      <c r="CM53" s="190"/>
      <c r="CN53" s="190"/>
      <c r="CO53" s="190"/>
      <c r="CP53" s="190"/>
      <c r="CQ53" s="190"/>
      <c r="CR53" s="190"/>
      <c r="CS53" s="190"/>
      <c r="CT53" s="190"/>
      <c r="CU53" s="190"/>
      <c r="CV53" s="190"/>
      <c r="CW53" s="190"/>
      <c r="CX53" s="190"/>
      <c r="CY53" s="190"/>
      <c r="CZ53" s="190"/>
      <c r="DA53" s="190"/>
      <c r="DB53" s="190"/>
      <c r="DC53" s="190"/>
      <c r="DD53" s="190"/>
      <c r="DE53" s="190"/>
      <c r="DF53" s="190"/>
      <c r="DG53" s="190"/>
      <c r="DH53" s="190"/>
      <c r="DI53" s="190"/>
      <c r="DJ53" s="190"/>
      <c r="DK53" s="190"/>
      <c r="DL53" s="190"/>
      <c r="DM53" s="190"/>
      <c r="DN53" s="190"/>
      <c r="DO53" s="190"/>
      <c r="DP53" s="190"/>
      <c r="DQ53" s="190"/>
      <c r="DR53" s="190"/>
      <c r="DS53" s="190"/>
      <c r="DT53" s="190"/>
      <c r="DU53" s="190"/>
      <c r="DV53" s="190"/>
      <c r="DW53" s="190"/>
      <c r="DX53" s="190"/>
      <c r="DY53" s="190"/>
      <c r="DZ53" s="190"/>
      <c r="EA53" s="190"/>
      <c r="EB53" s="190"/>
      <c r="EC53" s="190"/>
      <c r="ED53" s="190"/>
      <c r="EE53" s="190"/>
      <c r="EF53" s="190"/>
      <c r="EG53" s="190"/>
      <c r="EH53" s="190"/>
      <c r="EI53" s="190"/>
      <c r="EJ53" s="190"/>
      <c r="EK53" s="190"/>
      <c r="EL53" s="190"/>
      <c r="EM53" s="190"/>
      <c r="EN53" s="196">
        <f>'расчет ср.нер.цены'!H15</f>
        <v>157.86199999999999</v>
      </c>
      <c r="EO53" s="196"/>
      <c r="EP53" s="196"/>
      <c r="EQ53" s="196"/>
      <c r="ER53" s="196"/>
      <c r="ES53" s="196"/>
      <c r="ET53" s="196"/>
      <c r="EU53" s="196"/>
      <c r="EV53" s="196"/>
      <c r="EW53" s="196"/>
      <c r="EX53" s="196"/>
      <c r="EY53" s="196"/>
      <c r="EZ53" s="196"/>
      <c r="FA53" s="196"/>
      <c r="FB53" s="196"/>
      <c r="FC53" s="196"/>
      <c r="FD53" s="196"/>
      <c r="FE53" s="196"/>
      <c r="FF53" s="196"/>
      <c r="FG53" s="196"/>
      <c r="FH53" s="196"/>
      <c r="FI53" s="196"/>
      <c r="FJ53" s="196"/>
      <c r="FK53" s="196"/>
    </row>
    <row r="54" spans="1:167" ht="18" customHeight="1">
      <c r="A54" s="190" t="s">
        <v>189</v>
      </c>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0"/>
      <c r="DK54" s="190"/>
      <c r="DL54" s="190"/>
      <c r="DM54" s="190"/>
      <c r="DN54" s="190"/>
      <c r="DO54" s="190"/>
      <c r="DP54" s="190"/>
      <c r="DQ54" s="190"/>
      <c r="DR54" s="190"/>
      <c r="DS54" s="190"/>
      <c r="DT54" s="190"/>
      <c r="DU54" s="190"/>
      <c r="DV54" s="190"/>
      <c r="DW54" s="190"/>
      <c r="DX54" s="190"/>
      <c r="DY54" s="190"/>
      <c r="DZ54" s="190"/>
      <c r="EA54" s="190"/>
      <c r="EB54" s="190"/>
      <c r="EC54" s="190"/>
      <c r="ED54" s="190"/>
      <c r="EE54" s="190"/>
      <c r="EF54" s="190"/>
      <c r="EG54" s="190"/>
      <c r="EH54" s="190"/>
      <c r="EI54" s="190"/>
      <c r="EJ54" s="190"/>
      <c r="EK54" s="190"/>
      <c r="EL54" s="190"/>
      <c r="EM54" s="190"/>
      <c r="EN54" s="200">
        <f>EN55+EN56</f>
        <v>0</v>
      </c>
      <c r="EO54" s="200"/>
      <c r="EP54" s="200"/>
      <c r="EQ54" s="200"/>
      <c r="ER54" s="200"/>
      <c r="ES54" s="200"/>
      <c r="ET54" s="200"/>
      <c r="EU54" s="200"/>
      <c r="EV54" s="200"/>
      <c r="EW54" s="200"/>
      <c r="EX54" s="200"/>
      <c r="EY54" s="200"/>
      <c r="EZ54" s="200"/>
      <c r="FA54" s="200"/>
      <c r="FB54" s="200"/>
      <c r="FC54" s="200"/>
      <c r="FD54" s="200"/>
      <c r="FE54" s="200"/>
      <c r="FF54" s="200"/>
      <c r="FG54" s="200"/>
      <c r="FH54" s="200"/>
      <c r="FI54" s="200"/>
      <c r="FJ54" s="200"/>
      <c r="FK54" s="200"/>
    </row>
    <row r="55" spans="1:167" ht="18" customHeight="1">
      <c r="A55" s="190" t="s">
        <v>190</v>
      </c>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0"/>
      <c r="BY55" s="190"/>
      <c r="BZ55" s="190"/>
      <c r="CA55" s="190"/>
      <c r="CB55" s="190"/>
      <c r="CC55" s="190"/>
      <c r="CD55" s="190"/>
      <c r="CE55" s="190"/>
      <c r="CF55" s="190"/>
      <c r="CG55" s="190"/>
      <c r="CH55" s="190"/>
      <c r="CI55" s="190"/>
      <c r="CJ55" s="190"/>
      <c r="CK55" s="190"/>
      <c r="CL55" s="190"/>
      <c r="CM55" s="190"/>
      <c r="CN55" s="190"/>
      <c r="CO55" s="190"/>
      <c r="CP55" s="190"/>
      <c r="CQ55" s="190"/>
      <c r="CR55" s="190"/>
      <c r="CS55" s="190"/>
      <c r="CT55" s="190"/>
      <c r="CU55" s="190"/>
      <c r="CV55" s="190"/>
      <c r="CW55" s="190"/>
      <c r="CX55" s="190"/>
      <c r="CY55" s="190"/>
      <c r="CZ55" s="190"/>
      <c r="DA55" s="190"/>
      <c r="DB55" s="190"/>
      <c r="DC55" s="190"/>
      <c r="DD55" s="190"/>
      <c r="DE55" s="190"/>
      <c r="DF55" s="190"/>
      <c r="DG55" s="190"/>
      <c r="DH55" s="190"/>
      <c r="DI55" s="190"/>
      <c r="DJ55" s="190"/>
      <c r="DK55" s="190"/>
      <c r="DL55" s="190"/>
      <c r="DM55" s="190"/>
      <c r="DN55" s="190"/>
      <c r="DO55" s="190"/>
      <c r="DP55" s="190"/>
      <c r="DQ55" s="190"/>
      <c r="DR55" s="190"/>
      <c r="DS55" s="190"/>
      <c r="DT55" s="190"/>
      <c r="DU55" s="190"/>
      <c r="DV55" s="190"/>
      <c r="DW55" s="190"/>
      <c r="DX55" s="190"/>
      <c r="DY55" s="190"/>
      <c r="DZ55" s="190"/>
      <c r="EA55" s="190"/>
      <c r="EB55" s="190"/>
      <c r="EC55" s="190"/>
      <c r="ED55" s="190"/>
      <c r="EE55" s="190"/>
      <c r="EF55" s="190"/>
      <c r="EG55" s="190"/>
      <c r="EH55" s="190"/>
      <c r="EI55" s="190"/>
      <c r="EJ55" s="190"/>
      <c r="EK55" s="190"/>
      <c r="EL55" s="190"/>
      <c r="EM55" s="190"/>
      <c r="EN55" s="196"/>
      <c r="EO55" s="196"/>
      <c r="EP55" s="196"/>
      <c r="EQ55" s="196"/>
      <c r="ER55" s="196"/>
      <c r="ES55" s="196"/>
      <c r="ET55" s="196"/>
      <c r="EU55" s="196"/>
      <c r="EV55" s="196"/>
      <c r="EW55" s="196"/>
      <c r="EX55" s="196"/>
      <c r="EY55" s="196"/>
      <c r="EZ55" s="196"/>
      <c r="FA55" s="196"/>
      <c r="FB55" s="196"/>
      <c r="FC55" s="196"/>
      <c r="FD55" s="196"/>
      <c r="FE55" s="196"/>
      <c r="FF55" s="196"/>
      <c r="FG55" s="196"/>
      <c r="FH55" s="196"/>
      <c r="FI55" s="196"/>
      <c r="FJ55" s="196"/>
      <c r="FK55" s="196"/>
    </row>
    <row r="56" spans="1:167" ht="17.25" customHeight="1">
      <c r="A56" s="190" t="s">
        <v>191</v>
      </c>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0"/>
      <c r="BR56" s="190"/>
      <c r="BS56" s="190"/>
      <c r="BT56" s="190"/>
      <c r="BU56" s="190"/>
      <c r="BV56" s="190"/>
      <c r="BW56" s="190"/>
      <c r="BX56" s="190"/>
      <c r="BY56" s="190"/>
      <c r="BZ56" s="190"/>
      <c r="CA56" s="190"/>
      <c r="CB56" s="190"/>
      <c r="CC56" s="190"/>
      <c r="CD56" s="190"/>
      <c r="CE56" s="190"/>
      <c r="CF56" s="190"/>
      <c r="CG56" s="190"/>
      <c r="CH56" s="190"/>
      <c r="CI56" s="190"/>
      <c r="CJ56" s="190"/>
      <c r="CK56" s="190"/>
      <c r="CL56" s="190"/>
      <c r="CM56" s="190"/>
      <c r="CN56" s="190"/>
      <c r="CO56" s="190"/>
      <c r="CP56" s="190"/>
      <c r="CQ56" s="190"/>
      <c r="CR56" s="190"/>
      <c r="CS56" s="190"/>
      <c r="CT56" s="190"/>
      <c r="CU56" s="190"/>
      <c r="CV56" s="190"/>
      <c r="CW56" s="190"/>
      <c r="CX56" s="190"/>
      <c r="CY56" s="190"/>
      <c r="CZ56" s="190"/>
      <c r="DA56" s="190"/>
      <c r="DB56" s="190"/>
      <c r="DC56" s="190"/>
      <c r="DD56" s="190"/>
      <c r="DE56" s="190"/>
      <c r="DF56" s="190"/>
      <c r="DG56" s="190"/>
      <c r="DH56" s="190"/>
      <c r="DI56" s="190"/>
      <c r="DJ56" s="190"/>
      <c r="DK56" s="190"/>
      <c r="DL56" s="190"/>
      <c r="DM56" s="190"/>
      <c r="DN56" s="190"/>
      <c r="DO56" s="190"/>
      <c r="DP56" s="190"/>
      <c r="DQ56" s="190"/>
      <c r="DR56" s="190"/>
      <c r="DS56" s="190"/>
      <c r="DT56" s="190"/>
      <c r="DU56" s="190"/>
      <c r="DV56" s="190"/>
      <c r="DW56" s="190"/>
      <c r="DX56" s="190"/>
      <c r="DY56" s="190"/>
      <c r="DZ56" s="190"/>
      <c r="EA56" s="190"/>
      <c r="EB56" s="190"/>
      <c r="EC56" s="190"/>
      <c r="ED56" s="190"/>
      <c r="EE56" s="190"/>
      <c r="EF56" s="190"/>
      <c r="EG56" s="190"/>
      <c r="EH56" s="190"/>
      <c r="EI56" s="190"/>
      <c r="EJ56" s="190"/>
      <c r="EK56" s="190"/>
      <c r="EL56" s="190"/>
      <c r="EM56" s="190"/>
      <c r="EN56" s="196"/>
      <c r="EO56" s="196"/>
      <c r="EP56" s="196"/>
      <c r="EQ56" s="196"/>
      <c r="ER56" s="196"/>
      <c r="ES56" s="196"/>
      <c r="ET56" s="196"/>
      <c r="EU56" s="196"/>
      <c r="EV56" s="196"/>
      <c r="EW56" s="196"/>
      <c r="EX56" s="196"/>
      <c r="EY56" s="196"/>
      <c r="EZ56" s="196"/>
      <c r="FA56" s="196"/>
      <c r="FB56" s="196"/>
      <c r="FC56" s="196"/>
      <c r="FD56" s="196"/>
      <c r="FE56" s="196"/>
      <c r="FF56" s="196"/>
      <c r="FG56" s="196"/>
      <c r="FH56" s="196"/>
      <c r="FI56" s="196"/>
      <c r="FJ56" s="196"/>
      <c r="FK56" s="196"/>
    </row>
    <row r="57" spans="1:167" ht="32.25" customHeight="1">
      <c r="A57" s="202" t="s">
        <v>192</v>
      </c>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202"/>
      <c r="BS57" s="202"/>
      <c r="BT57" s="202"/>
      <c r="BU57" s="202"/>
      <c r="BV57" s="202"/>
      <c r="BW57" s="202"/>
      <c r="BX57" s="202"/>
      <c r="BY57" s="202"/>
      <c r="BZ57" s="202"/>
      <c r="CA57" s="202"/>
      <c r="CB57" s="202"/>
      <c r="CC57" s="202"/>
      <c r="CD57" s="202"/>
      <c r="CE57" s="202"/>
      <c r="CF57" s="202"/>
      <c r="CG57" s="202"/>
      <c r="CH57" s="202"/>
      <c r="CI57" s="202"/>
      <c r="CJ57" s="202"/>
      <c r="CK57" s="202"/>
      <c r="CL57" s="202"/>
      <c r="CM57" s="202"/>
      <c r="CN57" s="202"/>
      <c r="CO57" s="202"/>
      <c r="CP57" s="202"/>
      <c r="CQ57" s="202"/>
      <c r="CR57" s="202"/>
      <c r="CS57" s="202"/>
      <c r="CT57" s="202"/>
      <c r="CU57" s="202"/>
      <c r="CV57" s="202"/>
      <c r="CW57" s="202"/>
      <c r="CX57" s="202"/>
      <c r="CY57" s="202"/>
      <c r="CZ57" s="202"/>
      <c r="DA57" s="202"/>
      <c r="DB57" s="202"/>
      <c r="DC57" s="202"/>
      <c r="DD57" s="202"/>
      <c r="DE57" s="202"/>
      <c r="DF57" s="202"/>
      <c r="DG57" s="202"/>
      <c r="DH57" s="202"/>
      <c r="DI57" s="202"/>
      <c r="DJ57" s="202"/>
      <c r="DK57" s="202"/>
      <c r="DL57" s="202"/>
      <c r="DM57" s="202"/>
      <c r="DN57" s="202"/>
      <c r="DO57" s="202"/>
      <c r="DP57" s="202"/>
      <c r="DQ57" s="202"/>
      <c r="DR57" s="202"/>
      <c r="DS57" s="202"/>
      <c r="DT57" s="202"/>
      <c r="DU57" s="202"/>
      <c r="DV57" s="202"/>
      <c r="DW57" s="202"/>
      <c r="DX57" s="202"/>
      <c r="DY57" s="202"/>
      <c r="DZ57" s="202"/>
      <c r="EA57" s="202"/>
      <c r="EB57" s="202"/>
      <c r="EC57" s="202"/>
      <c r="ED57" s="202"/>
      <c r="EE57" s="202"/>
      <c r="EF57" s="202"/>
      <c r="EG57" s="202"/>
      <c r="EH57" s="202"/>
      <c r="EI57" s="202"/>
      <c r="EJ57" s="202"/>
      <c r="EK57" s="202"/>
      <c r="EL57" s="202"/>
      <c r="EM57" s="202"/>
      <c r="EN57" s="197">
        <f>'Объем ээ'!C8</f>
        <v>108580.232</v>
      </c>
      <c r="EO57" s="197"/>
      <c r="EP57" s="197"/>
      <c r="EQ57" s="197"/>
      <c r="ER57" s="197"/>
      <c r="ES57" s="197"/>
      <c r="ET57" s="197"/>
      <c r="EU57" s="197"/>
      <c r="EV57" s="197"/>
      <c r="EW57" s="197"/>
      <c r="EX57" s="197"/>
      <c r="EY57" s="197"/>
      <c r="EZ57" s="197"/>
      <c r="FA57" s="197"/>
      <c r="FB57" s="197"/>
      <c r="FC57" s="197"/>
      <c r="FD57" s="197"/>
      <c r="FE57" s="197"/>
      <c r="FF57" s="197"/>
      <c r="FG57" s="197"/>
      <c r="FH57" s="197"/>
      <c r="FI57" s="197"/>
      <c r="FJ57" s="197"/>
      <c r="FK57" s="197"/>
    </row>
    <row r="58" spans="1:167" ht="34.5" customHeight="1">
      <c r="A58" s="202" t="s">
        <v>193</v>
      </c>
      <c r="B58" s="202"/>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c r="BQ58" s="202"/>
      <c r="BR58" s="202"/>
      <c r="BS58" s="202"/>
      <c r="BT58" s="202"/>
      <c r="BU58" s="202"/>
      <c r="BV58" s="202"/>
      <c r="BW58" s="202"/>
      <c r="BX58" s="202"/>
      <c r="BY58" s="202"/>
      <c r="BZ58" s="202"/>
      <c r="CA58" s="202"/>
      <c r="CB58" s="202"/>
      <c r="CC58" s="202"/>
      <c r="CD58" s="202"/>
      <c r="CE58" s="202"/>
      <c r="CF58" s="202"/>
      <c r="CG58" s="202"/>
      <c r="CH58" s="202"/>
      <c r="CI58" s="202"/>
      <c r="CJ58" s="202"/>
      <c r="CK58" s="202"/>
      <c r="CL58" s="202"/>
      <c r="CM58" s="202"/>
      <c r="CN58" s="202"/>
      <c r="CO58" s="202"/>
      <c r="CP58" s="202"/>
      <c r="CQ58" s="202"/>
      <c r="CR58" s="202"/>
      <c r="CS58" s="202"/>
      <c r="CT58" s="202"/>
      <c r="CU58" s="202"/>
      <c r="CV58" s="202"/>
      <c r="CW58" s="202"/>
      <c r="CX58" s="202"/>
      <c r="CY58" s="202"/>
      <c r="CZ58" s="202"/>
      <c r="DA58" s="202"/>
      <c r="DB58" s="202"/>
      <c r="DC58" s="202"/>
      <c r="DD58" s="202"/>
      <c r="DE58" s="202"/>
      <c r="DF58" s="202"/>
      <c r="DG58" s="202"/>
      <c r="DH58" s="202"/>
      <c r="DI58" s="202"/>
      <c r="DJ58" s="202"/>
      <c r="DK58" s="202"/>
      <c r="DL58" s="202"/>
      <c r="DM58" s="202"/>
      <c r="DN58" s="202"/>
      <c r="DO58" s="202"/>
      <c r="DP58" s="202"/>
      <c r="DQ58" s="202"/>
      <c r="DR58" s="202"/>
      <c r="DS58" s="202"/>
      <c r="DT58" s="202"/>
      <c r="DU58" s="202"/>
      <c r="DV58" s="202"/>
      <c r="DW58" s="202"/>
      <c r="DX58" s="202"/>
      <c r="DY58" s="202"/>
      <c r="DZ58" s="202"/>
      <c r="EA58" s="202"/>
      <c r="EB58" s="202"/>
      <c r="EC58" s="202"/>
      <c r="ED58" s="202"/>
      <c r="EE58" s="202"/>
      <c r="EF58" s="202"/>
      <c r="EG58" s="202"/>
      <c r="EH58" s="202"/>
      <c r="EI58" s="202"/>
      <c r="EJ58" s="202"/>
      <c r="EK58" s="202"/>
      <c r="EL58" s="202"/>
      <c r="EM58" s="202"/>
      <c r="EN58" s="197">
        <v>0</v>
      </c>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row>
    <row r="59" spans="1:167" ht="92.25" customHeight="1">
      <c r="A59" s="202" t="s">
        <v>202</v>
      </c>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2"/>
      <c r="BC59" s="202"/>
      <c r="BD59" s="202"/>
      <c r="BE59" s="202"/>
      <c r="BF59" s="202"/>
      <c r="BG59" s="202"/>
      <c r="BH59" s="202"/>
      <c r="BI59" s="202"/>
      <c r="BJ59" s="202"/>
      <c r="BK59" s="202"/>
      <c r="BL59" s="202"/>
      <c r="BM59" s="202"/>
      <c r="BN59" s="202"/>
      <c r="BO59" s="202"/>
      <c r="BP59" s="202"/>
      <c r="BQ59" s="202"/>
      <c r="BR59" s="202"/>
      <c r="BS59" s="202"/>
      <c r="BT59" s="202"/>
      <c r="BU59" s="202"/>
      <c r="BV59" s="202"/>
      <c r="BW59" s="202"/>
      <c r="BX59" s="202"/>
      <c r="BY59" s="202"/>
      <c r="BZ59" s="202"/>
      <c r="CA59" s="202"/>
      <c r="CB59" s="202"/>
      <c r="CC59" s="202"/>
      <c r="CD59" s="202"/>
      <c r="CE59" s="202"/>
      <c r="CF59" s="202"/>
      <c r="CG59" s="202"/>
      <c r="CH59" s="202"/>
      <c r="CI59" s="202"/>
      <c r="CJ59" s="202"/>
      <c r="CK59" s="202"/>
      <c r="CL59" s="202"/>
      <c r="CM59" s="202"/>
      <c r="CN59" s="202"/>
      <c r="CO59" s="202"/>
      <c r="CP59" s="202"/>
      <c r="CQ59" s="202"/>
      <c r="CR59" s="202"/>
      <c r="CS59" s="202"/>
      <c r="CT59" s="202"/>
      <c r="CU59" s="202"/>
      <c r="CV59" s="202"/>
      <c r="CW59" s="202"/>
      <c r="CX59" s="202"/>
      <c r="CY59" s="202"/>
      <c r="CZ59" s="202"/>
      <c r="DA59" s="202"/>
      <c r="DB59" s="202"/>
      <c r="DC59" s="202"/>
      <c r="DD59" s="202"/>
      <c r="DE59" s="202"/>
      <c r="DF59" s="202"/>
      <c r="DG59" s="202"/>
      <c r="DH59" s="202"/>
      <c r="DI59" s="202"/>
      <c r="DJ59" s="202"/>
      <c r="DK59" s="202"/>
      <c r="DL59" s="202"/>
      <c r="DM59" s="202"/>
      <c r="DN59" s="202"/>
      <c r="DO59" s="202"/>
      <c r="DP59" s="202"/>
      <c r="DQ59" s="202"/>
      <c r="DR59" s="202"/>
      <c r="DS59" s="202"/>
      <c r="DT59" s="202"/>
      <c r="DU59" s="202"/>
      <c r="DV59" s="202"/>
      <c r="DW59" s="202"/>
      <c r="DX59" s="202"/>
      <c r="DY59" s="202"/>
      <c r="DZ59" s="202"/>
      <c r="EA59" s="202"/>
      <c r="EB59" s="202"/>
      <c r="EC59" s="202"/>
      <c r="ED59" s="202"/>
      <c r="EE59" s="202"/>
      <c r="EF59" s="202"/>
      <c r="EG59" s="202"/>
      <c r="EH59" s="202"/>
      <c r="EI59" s="202"/>
      <c r="EJ59" s="202"/>
      <c r="EK59" s="202"/>
      <c r="EL59" s="202"/>
      <c r="EM59" s="202"/>
      <c r="EN59" s="200">
        <f>EN61+EN62+EN63+EN64+EN65</f>
        <v>602.64299999999992</v>
      </c>
      <c r="EO59" s="200"/>
      <c r="EP59" s="200"/>
      <c r="EQ59" s="200"/>
      <c r="ER59" s="200"/>
      <c r="ES59" s="200"/>
      <c r="ET59" s="200"/>
      <c r="EU59" s="200"/>
      <c r="EV59" s="200"/>
      <c r="EW59" s="200"/>
      <c r="EX59" s="200"/>
      <c r="EY59" s="200"/>
      <c r="EZ59" s="200"/>
      <c r="FA59" s="200"/>
      <c r="FB59" s="200"/>
      <c r="FC59" s="200"/>
      <c r="FD59" s="200"/>
      <c r="FE59" s="200"/>
      <c r="FF59" s="200"/>
      <c r="FG59" s="200"/>
      <c r="FH59" s="200"/>
      <c r="FI59" s="200"/>
      <c r="FJ59" s="200"/>
      <c r="FK59" s="200"/>
    </row>
    <row r="60" spans="1:167" ht="27" customHeight="1">
      <c r="A60" s="198" t="s">
        <v>177</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8"/>
      <c r="BX60" s="198"/>
      <c r="BY60" s="198"/>
      <c r="BZ60" s="198"/>
      <c r="CA60" s="198"/>
      <c r="CB60" s="198"/>
      <c r="CC60" s="198"/>
      <c r="CD60" s="198"/>
      <c r="CE60" s="198"/>
      <c r="CF60" s="198"/>
      <c r="CG60" s="198"/>
      <c r="CH60" s="198"/>
      <c r="CI60" s="198"/>
      <c r="CJ60" s="198"/>
      <c r="CK60" s="198"/>
      <c r="CL60" s="198"/>
      <c r="CM60" s="198"/>
      <c r="CN60" s="198"/>
      <c r="CO60" s="198"/>
      <c r="CP60" s="198"/>
      <c r="CQ60" s="198"/>
      <c r="CR60" s="198"/>
      <c r="CS60" s="198"/>
      <c r="CT60" s="198"/>
      <c r="CU60" s="198"/>
      <c r="CV60" s="198"/>
      <c r="CW60" s="198"/>
      <c r="CX60" s="198"/>
      <c r="CY60" s="198"/>
      <c r="CZ60" s="198"/>
      <c r="DA60" s="198"/>
      <c r="DB60" s="198"/>
      <c r="DC60" s="198"/>
      <c r="DD60" s="198"/>
      <c r="DE60" s="198"/>
      <c r="DF60" s="198"/>
      <c r="DG60" s="198"/>
      <c r="DH60" s="198"/>
      <c r="DI60" s="198"/>
      <c r="DJ60" s="198"/>
      <c r="DK60" s="198"/>
      <c r="DL60" s="198"/>
      <c r="DM60" s="198"/>
      <c r="DN60" s="198"/>
      <c r="DO60" s="198"/>
      <c r="DP60" s="198"/>
      <c r="DQ60" s="198"/>
      <c r="DR60" s="198"/>
      <c r="DS60" s="198"/>
      <c r="DT60" s="198"/>
      <c r="DU60" s="198"/>
      <c r="DV60" s="198"/>
      <c r="DW60" s="198"/>
      <c r="DX60" s="198"/>
      <c r="DY60" s="198"/>
      <c r="DZ60" s="198"/>
      <c r="EA60" s="198"/>
      <c r="EB60" s="198"/>
      <c r="EC60" s="198"/>
      <c r="ED60" s="198"/>
      <c r="EE60" s="198"/>
      <c r="EF60" s="198"/>
      <c r="EG60" s="198"/>
      <c r="EH60" s="198"/>
      <c r="EI60" s="198"/>
      <c r="EJ60" s="198"/>
      <c r="EK60" s="198"/>
      <c r="EL60" s="198"/>
      <c r="EM60" s="198"/>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row>
    <row r="61" spans="1:167" ht="15.75" customHeight="1">
      <c r="A61" s="190" t="s">
        <v>194</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c r="BW61" s="190"/>
      <c r="BX61" s="190"/>
      <c r="BY61" s="190"/>
      <c r="BZ61" s="190"/>
      <c r="CA61" s="190"/>
      <c r="CB61" s="190"/>
      <c r="CC61" s="190"/>
      <c r="CD61" s="190"/>
      <c r="CE61" s="190"/>
      <c r="CF61" s="190"/>
      <c r="CG61" s="190"/>
      <c r="CH61" s="190"/>
      <c r="CI61" s="190"/>
      <c r="CJ61" s="190"/>
      <c r="CK61" s="190"/>
      <c r="CL61" s="190"/>
      <c r="CM61" s="190"/>
      <c r="CN61" s="190"/>
      <c r="CO61" s="190"/>
      <c r="CP61" s="190"/>
      <c r="CQ61" s="190"/>
      <c r="CR61" s="190"/>
      <c r="CS61" s="190"/>
      <c r="CT61" s="190"/>
      <c r="CU61" s="190"/>
      <c r="CV61" s="190"/>
      <c r="CW61" s="190"/>
      <c r="CX61" s="190"/>
      <c r="CY61" s="190"/>
      <c r="CZ61" s="190"/>
      <c r="DA61" s="190"/>
      <c r="DB61" s="190"/>
      <c r="DC61" s="190"/>
      <c r="DD61" s="190"/>
      <c r="DE61" s="190"/>
      <c r="DF61" s="190"/>
      <c r="DG61" s="190"/>
      <c r="DH61" s="190"/>
      <c r="DI61" s="190"/>
      <c r="DJ61" s="190"/>
      <c r="DK61" s="190"/>
      <c r="DL61" s="190"/>
      <c r="DM61" s="190"/>
      <c r="DN61" s="190"/>
      <c r="DO61" s="190"/>
      <c r="DP61" s="190"/>
      <c r="DQ61" s="190"/>
      <c r="DR61" s="190"/>
      <c r="DS61" s="190"/>
      <c r="DT61" s="190"/>
      <c r="DU61" s="190"/>
      <c r="DV61" s="190"/>
      <c r="DW61" s="190"/>
      <c r="DX61" s="190"/>
      <c r="DY61" s="190"/>
      <c r="DZ61" s="190"/>
      <c r="EA61" s="190"/>
      <c r="EB61" s="190"/>
      <c r="EC61" s="190"/>
      <c r="ED61" s="190"/>
      <c r="EE61" s="190"/>
      <c r="EF61" s="190"/>
      <c r="EG61" s="190"/>
      <c r="EH61" s="190"/>
      <c r="EI61" s="190"/>
      <c r="EJ61" s="190"/>
      <c r="EK61" s="190"/>
      <c r="EL61" s="190"/>
      <c r="EM61" s="190"/>
      <c r="EN61" s="200">
        <f>EN48</f>
        <v>602.64299999999992</v>
      </c>
      <c r="EO61" s="200"/>
      <c r="EP61" s="200"/>
      <c r="EQ61" s="200"/>
      <c r="ER61" s="200"/>
      <c r="ES61" s="200"/>
      <c r="ET61" s="200"/>
      <c r="EU61" s="200"/>
      <c r="EV61" s="200"/>
      <c r="EW61" s="200"/>
      <c r="EX61" s="200"/>
      <c r="EY61" s="200"/>
      <c r="EZ61" s="200"/>
      <c r="FA61" s="200"/>
      <c r="FB61" s="200"/>
      <c r="FC61" s="200"/>
      <c r="FD61" s="200"/>
      <c r="FE61" s="200"/>
      <c r="FF61" s="200"/>
      <c r="FG61" s="200"/>
      <c r="FH61" s="200"/>
      <c r="FI61" s="200"/>
      <c r="FJ61" s="200"/>
      <c r="FK61" s="200"/>
    </row>
    <row r="62" spans="1:167" ht="27.75" customHeight="1">
      <c r="A62" s="190" t="s">
        <v>195</v>
      </c>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190"/>
      <c r="BW62" s="190"/>
      <c r="BX62" s="190"/>
      <c r="BY62" s="190"/>
      <c r="BZ62" s="190"/>
      <c r="CA62" s="190"/>
      <c r="CB62" s="190"/>
      <c r="CC62" s="190"/>
      <c r="CD62" s="190"/>
      <c r="CE62" s="190"/>
      <c r="CF62" s="190"/>
      <c r="CG62" s="190"/>
      <c r="CH62" s="190"/>
      <c r="CI62" s="190"/>
      <c r="CJ62" s="190"/>
      <c r="CK62" s="190"/>
      <c r="CL62" s="190"/>
      <c r="CM62" s="190"/>
      <c r="CN62" s="190"/>
      <c r="CO62" s="190"/>
      <c r="CP62" s="190"/>
      <c r="CQ62" s="190"/>
      <c r="CR62" s="190"/>
      <c r="CS62" s="190"/>
      <c r="CT62" s="190"/>
      <c r="CU62" s="190"/>
      <c r="CV62" s="190"/>
      <c r="CW62" s="190"/>
      <c r="CX62" s="190"/>
      <c r="CY62" s="190"/>
      <c r="CZ62" s="190"/>
      <c r="DA62" s="190"/>
      <c r="DB62" s="190"/>
      <c r="DC62" s="190"/>
      <c r="DD62" s="190"/>
      <c r="DE62" s="190"/>
      <c r="DF62" s="190"/>
      <c r="DG62" s="190"/>
      <c r="DH62" s="190"/>
      <c r="DI62" s="190"/>
      <c r="DJ62" s="190"/>
      <c r="DK62" s="190"/>
      <c r="DL62" s="190"/>
      <c r="DM62" s="190"/>
      <c r="DN62" s="190"/>
      <c r="DO62" s="190"/>
      <c r="DP62" s="190"/>
      <c r="DQ62" s="190"/>
      <c r="DR62" s="190"/>
      <c r="DS62" s="190"/>
      <c r="DT62" s="190"/>
      <c r="DU62" s="190"/>
      <c r="DV62" s="190"/>
      <c r="DW62" s="190"/>
      <c r="DX62" s="190"/>
      <c r="DY62" s="190"/>
      <c r="DZ62" s="190"/>
      <c r="EA62" s="190"/>
      <c r="EB62" s="190"/>
      <c r="EC62" s="190"/>
      <c r="ED62" s="190"/>
      <c r="EE62" s="190"/>
      <c r="EF62" s="190"/>
      <c r="EG62" s="190"/>
      <c r="EH62" s="190"/>
      <c r="EI62" s="190"/>
      <c r="EJ62" s="190"/>
      <c r="EK62" s="190"/>
      <c r="EL62" s="190"/>
      <c r="EM62" s="190"/>
      <c r="EN62" s="197">
        <v>0</v>
      </c>
      <c r="EO62" s="197"/>
      <c r="EP62" s="197"/>
      <c r="EQ62" s="197"/>
      <c r="ER62" s="197"/>
      <c r="ES62" s="197"/>
      <c r="ET62" s="197"/>
      <c r="EU62" s="197"/>
      <c r="EV62" s="197"/>
      <c r="EW62" s="197"/>
      <c r="EX62" s="197"/>
      <c r="EY62" s="197"/>
      <c r="EZ62" s="197"/>
      <c r="FA62" s="197"/>
      <c r="FB62" s="197"/>
      <c r="FC62" s="197"/>
      <c r="FD62" s="197"/>
      <c r="FE62" s="197"/>
      <c r="FF62" s="197"/>
      <c r="FG62" s="197"/>
      <c r="FH62" s="197"/>
      <c r="FI62" s="197"/>
      <c r="FJ62" s="197"/>
      <c r="FK62" s="197"/>
    </row>
    <row r="63" spans="1:167" ht="15.75" customHeight="1">
      <c r="A63" s="190" t="s">
        <v>196</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190"/>
      <c r="BW63" s="190"/>
      <c r="BX63" s="190"/>
      <c r="BY63" s="190"/>
      <c r="BZ63" s="190"/>
      <c r="CA63" s="190"/>
      <c r="CB63" s="190"/>
      <c r="CC63" s="190"/>
      <c r="CD63" s="190"/>
      <c r="CE63" s="190"/>
      <c r="CF63" s="190"/>
      <c r="CG63" s="190"/>
      <c r="CH63" s="190"/>
      <c r="CI63" s="190"/>
      <c r="CJ63" s="190"/>
      <c r="CK63" s="190"/>
      <c r="CL63" s="190"/>
      <c r="CM63" s="190"/>
      <c r="CN63" s="190"/>
      <c r="CO63" s="190"/>
      <c r="CP63" s="190"/>
      <c r="CQ63" s="190"/>
      <c r="CR63" s="190"/>
      <c r="CS63" s="190"/>
      <c r="CT63" s="190"/>
      <c r="CU63" s="190"/>
      <c r="CV63" s="190"/>
      <c r="CW63" s="190"/>
      <c r="CX63" s="190"/>
      <c r="CY63" s="190"/>
      <c r="CZ63" s="190"/>
      <c r="DA63" s="190"/>
      <c r="DB63" s="190"/>
      <c r="DC63" s="190"/>
      <c r="DD63" s="190"/>
      <c r="DE63" s="190"/>
      <c r="DF63" s="190"/>
      <c r="DG63" s="190"/>
      <c r="DH63" s="190"/>
      <c r="DI63" s="190"/>
      <c r="DJ63" s="190"/>
      <c r="DK63" s="190"/>
      <c r="DL63" s="190"/>
      <c r="DM63" s="190"/>
      <c r="DN63" s="190"/>
      <c r="DO63" s="190"/>
      <c r="DP63" s="190"/>
      <c r="DQ63" s="190"/>
      <c r="DR63" s="190"/>
      <c r="DS63" s="190"/>
      <c r="DT63" s="190"/>
      <c r="DU63" s="190"/>
      <c r="DV63" s="190"/>
      <c r="DW63" s="190"/>
      <c r="DX63" s="190"/>
      <c r="DY63" s="190"/>
      <c r="DZ63" s="190"/>
      <c r="EA63" s="190"/>
      <c r="EB63" s="190"/>
      <c r="EC63" s="190"/>
      <c r="ED63" s="190"/>
      <c r="EE63" s="190"/>
      <c r="EF63" s="190"/>
      <c r="EG63" s="190"/>
      <c r="EH63" s="190"/>
      <c r="EI63" s="190"/>
      <c r="EJ63" s="190"/>
      <c r="EK63" s="190"/>
      <c r="EL63" s="190"/>
      <c r="EM63" s="190"/>
      <c r="EN63" s="197">
        <v>0</v>
      </c>
      <c r="EO63" s="197"/>
      <c r="EP63" s="197"/>
      <c r="EQ63" s="197"/>
      <c r="ER63" s="197"/>
      <c r="ES63" s="197"/>
      <c r="ET63" s="197"/>
      <c r="EU63" s="197"/>
      <c r="EV63" s="197"/>
      <c r="EW63" s="197"/>
      <c r="EX63" s="197"/>
      <c r="EY63" s="197"/>
      <c r="EZ63" s="197"/>
      <c r="FA63" s="197"/>
      <c r="FB63" s="197"/>
      <c r="FC63" s="197"/>
      <c r="FD63" s="197"/>
      <c r="FE63" s="197"/>
      <c r="FF63" s="197"/>
      <c r="FG63" s="197"/>
      <c r="FH63" s="197"/>
      <c r="FI63" s="197"/>
      <c r="FJ63" s="197"/>
      <c r="FK63" s="197"/>
    </row>
    <row r="64" spans="1:167" ht="15.75" customHeight="1">
      <c r="A64" s="190" t="s">
        <v>197</v>
      </c>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c r="BW64" s="190"/>
      <c r="BX64" s="190"/>
      <c r="BY64" s="190"/>
      <c r="BZ64" s="190"/>
      <c r="CA64" s="190"/>
      <c r="CB64" s="190"/>
      <c r="CC64" s="190"/>
      <c r="CD64" s="190"/>
      <c r="CE64" s="190"/>
      <c r="CF64" s="190"/>
      <c r="CG64" s="190"/>
      <c r="CH64" s="190"/>
      <c r="CI64" s="190"/>
      <c r="CJ64" s="190"/>
      <c r="CK64" s="190"/>
      <c r="CL64" s="190"/>
      <c r="CM64" s="190"/>
      <c r="CN64" s="190"/>
      <c r="CO64" s="190"/>
      <c r="CP64" s="190"/>
      <c r="CQ64" s="190"/>
      <c r="CR64" s="190"/>
      <c r="CS64" s="190"/>
      <c r="CT64" s="190"/>
      <c r="CU64" s="190"/>
      <c r="CV64" s="190"/>
      <c r="CW64" s="190"/>
      <c r="CX64" s="190"/>
      <c r="CY64" s="190"/>
      <c r="CZ64" s="190"/>
      <c r="DA64" s="190"/>
      <c r="DB64" s="190"/>
      <c r="DC64" s="190"/>
      <c r="DD64" s="190"/>
      <c r="DE64" s="190"/>
      <c r="DF64" s="190"/>
      <c r="DG64" s="190"/>
      <c r="DH64" s="190"/>
      <c r="DI64" s="190"/>
      <c r="DJ64" s="190"/>
      <c r="DK64" s="190"/>
      <c r="DL64" s="190"/>
      <c r="DM64" s="190"/>
      <c r="DN64" s="190"/>
      <c r="DO64" s="190"/>
      <c r="DP64" s="190"/>
      <c r="DQ64" s="190"/>
      <c r="DR64" s="190"/>
      <c r="DS64" s="190"/>
      <c r="DT64" s="190"/>
      <c r="DU64" s="190"/>
      <c r="DV64" s="190"/>
      <c r="DW64" s="190"/>
      <c r="DX64" s="190"/>
      <c r="DY64" s="190"/>
      <c r="DZ64" s="190"/>
      <c r="EA64" s="190"/>
      <c r="EB64" s="190"/>
      <c r="EC64" s="190"/>
      <c r="ED64" s="190"/>
      <c r="EE64" s="190"/>
      <c r="EF64" s="190"/>
      <c r="EG64" s="190"/>
      <c r="EH64" s="190"/>
      <c r="EI64" s="190"/>
      <c r="EJ64" s="190"/>
      <c r="EK64" s="190"/>
      <c r="EL64" s="190"/>
      <c r="EM64" s="190"/>
      <c r="EN64" s="197">
        <v>0</v>
      </c>
      <c r="EO64" s="197"/>
      <c r="EP64" s="197"/>
      <c r="EQ64" s="197"/>
      <c r="ER64" s="197"/>
      <c r="ES64" s="197"/>
      <c r="ET64" s="197"/>
      <c r="EU64" s="197"/>
      <c r="EV64" s="197"/>
      <c r="EW64" s="197"/>
      <c r="EX64" s="197"/>
      <c r="EY64" s="197"/>
      <c r="EZ64" s="197"/>
      <c r="FA64" s="197"/>
      <c r="FB64" s="197"/>
      <c r="FC64" s="197"/>
      <c r="FD64" s="197"/>
      <c r="FE64" s="197"/>
      <c r="FF64" s="197"/>
      <c r="FG64" s="197"/>
      <c r="FH64" s="197"/>
      <c r="FI64" s="197"/>
      <c r="FJ64" s="197"/>
      <c r="FK64" s="197"/>
    </row>
    <row r="65" spans="1:167" ht="15.75" customHeight="1">
      <c r="A65" s="190" t="s">
        <v>198</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0"/>
      <c r="BX65" s="190"/>
      <c r="BY65" s="190"/>
      <c r="BZ65" s="190"/>
      <c r="CA65" s="190"/>
      <c r="CB65" s="190"/>
      <c r="CC65" s="190"/>
      <c r="CD65" s="190"/>
      <c r="CE65" s="190"/>
      <c r="CF65" s="190"/>
      <c r="CG65" s="190"/>
      <c r="CH65" s="190"/>
      <c r="CI65" s="190"/>
      <c r="CJ65" s="190"/>
      <c r="CK65" s="190"/>
      <c r="CL65" s="190"/>
      <c r="CM65" s="190"/>
      <c r="CN65" s="190"/>
      <c r="CO65" s="190"/>
      <c r="CP65" s="190"/>
      <c r="CQ65" s="190"/>
      <c r="CR65" s="190"/>
      <c r="CS65" s="190"/>
      <c r="CT65" s="190"/>
      <c r="CU65" s="190"/>
      <c r="CV65" s="190"/>
      <c r="CW65" s="190"/>
      <c r="CX65" s="190"/>
      <c r="CY65" s="190"/>
      <c r="CZ65" s="190"/>
      <c r="DA65" s="190"/>
      <c r="DB65" s="190"/>
      <c r="DC65" s="190"/>
      <c r="DD65" s="190"/>
      <c r="DE65" s="190"/>
      <c r="DF65" s="190"/>
      <c r="DG65" s="190"/>
      <c r="DH65" s="190"/>
      <c r="DI65" s="190"/>
      <c r="DJ65" s="190"/>
      <c r="DK65" s="190"/>
      <c r="DL65" s="190"/>
      <c r="DM65" s="190"/>
      <c r="DN65" s="190"/>
      <c r="DO65" s="190"/>
      <c r="DP65" s="190"/>
      <c r="DQ65" s="190"/>
      <c r="DR65" s="190"/>
      <c r="DS65" s="190"/>
      <c r="DT65" s="190"/>
      <c r="DU65" s="190"/>
      <c r="DV65" s="190"/>
      <c r="DW65" s="190"/>
      <c r="DX65" s="190"/>
      <c r="DY65" s="190"/>
      <c r="DZ65" s="190"/>
      <c r="EA65" s="190"/>
      <c r="EB65" s="190"/>
      <c r="EC65" s="190"/>
      <c r="ED65" s="190"/>
      <c r="EE65" s="190"/>
      <c r="EF65" s="190"/>
      <c r="EG65" s="190"/>
      <c r="EH65" s="190"/>
      <c r="EI65" s="190"/>
      <c r="EJ65" s="190"/>
      <c r="EK65" s="190"/>
      <c r="EL65" s="190"/>
      <c r="EM65" s="190"/>
      <c r="EN65" s="197">
        <v>0</v>
      </c>
      <c r="EO65" s="197"/>
      <c r="EP65" s="197"/>
      <c r="EQ65" s="197"/>
      <c r="ER65" s="197"/>
      <c r="ES65" s="197"/>
      <c r="ET65" s="197"/>
      <c r="EU65" s="197"/>
      <c r="EV65" s="197"/>
      <c r="EW65" s="197"/>
      <c r="EX65" s="197"/>
      <c r="EY65" s="197"/>
      <c r="EZ65" s="197"/>
      <c r="FA65" s="197"/>
      <c r="FB65" s="197"/>
      <c r="FC65" s="197"/>
      <c r="FD65" s="197"/>
      <c r="FE65" s="197"/>
      <c r="FF65" s="197"/>
      <c r="FG65" s="197"/>
      <c r="FH65" s="197"/>
      <c r="FI65" s="197"/>
      <c r="FJ65" s="197"/>
      <c r="FK65" s="197"/>
    </row>
    <row r="66" spans="1:167" ht="15.75" customHeight="1">
      <c r="A66" s="202" t="s">
        <v>199</v>
      </c>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2"/>
      <c r="BR66" s="202"/>
      <c r="BS66" s="202"/>
      <c r="BT66" s="202"/>
      <c r="BU66" s="202"/>
      <c r="BV66" s="202"/>
      <c r="BW66" s="202"/>
      <c r="BX66" s="202"/>
      <c r="BY66" s="202"/>
      <c r="BZ66" s="202"/>
      <c r="CA66" s="202"/>
      <c r="CB66" s="202"/>
      <c r="CC66" s="202"/>
      <c r="CD66" s="202"/>
      <c r="CE66" s="202"/>
      <c r="CF66" s="202"/>
      <c r="CG66" s="202"/>
      <c r="CH66" s="202"/>
      <c r="CI66" s="202"/>
      <c r="CJ66" s="202"/>
      <c r="CK66" s="202"/>
      <c r="CL66" s="202"/>
      <c r="CM66" s="202"/>
      <c r="CN66" s="202"/>
      <c r="CO66" s="202"/>
      <c r="CP66" s="202"/>
      <c r="CQ66" s="202"/>
      <c r="CR66" s="202"/>
      <c r="CS66" s="202"/>
      <c r="CT66" s="202"/>
      <c r="CU66" s="202"/>
      <c r="CV66" s="202"/>
      <c r="CW66" s="202"/>
      <c r="CX66" s="202"/>
      <c r="CY66" s="202"/>
      <c r="CZ66" s="202"/>
      <c r="DA66" s="202"/>
      <c r="DB66" s="202"/>
      <c r="DC66" s="202"/>
      <c r="DD66" s="202"/>
      <c r="DE66" s="202"/>
      <c r="DF66" s="202"/>
      <c r="DG66" s="202"/>
      <c r="DH66" s="202"/>
      <c r="DI66" s="202"/>
      <c r="DJ66" s="202"/>
      <c r="DK66" s="202"/>
      <c r="DL66" s="202"/>
      <c r="DM66" s="202"/>
      <c r="DN66" s="202"/>
      <c r="DO66" s="202"/>
      <c r="DP66" s="202"/>
      <c r="DQ66" s="202"/>
      <c r="DR66" s="202"/>
      <c r="DS66" s="202"/>
      <c r="DT66" s="202"/>
      <c r="DU66" s="202"/>
      <c r="DV66" s="202"/>
      <c r="DW66" s="202"/>
      <c r="DX66" s="202"/>
      <c r="DY66" s="202"/>
      <c r="DZ66" s="202"/>
      <c r="EA66" s="202"/>
      <c r="EB66" s="202"/>
      <c r="EC66" s="202"/>
      <c r="ED66" s="202"/>
      <c r="EE66" s="202"/>
      <c r="EF66" s="202"/>
      <c r="EG66" s="202"/>
      <c r="EH66" s="202"/>
      <c r="EI66" s="202"/>
      <c r="EJ66" s="202"/>
      <c r="EK66" s="202"/>
      <c r="EL66" s="202"/>
      <c r="EM66" s="202"/>
      <c r="EN66" s="197">
        <f>'расчет ср.нер.цены'!H21</f>
        <v>45980</v>
      </c>
      <c r="EO66" s="197"/>
      <c r="EP66" s="197"/>
      <c r="EQ66" s="197"/>
      <c r="ER66" s="197"/>
      <c r="ES66" s="197"/>
      <c r="ET66" s="197"/>
      <c r="EU66" s="197"/>
      <c r="EV66" s="197"/>
      <c r="EW66" s="197"/>
      <c r="EX66" s="197"/>
      <c r="EY66" s="197"/>
      <c r="EZ66" s="197"/>
      <c r="FA66" s="197"/>
      <c r="FB66" s="197"/>
      <c r="FC66" s="197"/>
      <c r="FD66" s="197"/>
      <c r="FE66" s="197"/>
      <c r="FF66" s="197"/>
      <c r="FG66" s="197"/>
      <c r="FH66" s="197"/>
      <c r="FI66" s="197"/>
      <c r="FJ66" s="197"/>
      <c r="FK66" s="197"/>
    </row>
    <row r="67" spans="1:167" ht="58.5" customHeight="1">
      <c r="A67" s="202" t="s">
        <v>200</v>
      </c>
      <c r="B67" s="202"/>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2"/>
      <c r="BA67" s="202"/>
      <c r="BB67" s="202"/>
      <c r="BC67" s="202"/>
      <c r="BD67" s="202"/>
      <c r="BE67" s="202"/>
      <c r="BF67" s="202"/>
      <c r="BG67" s="202"/>
      <c r="BH67" s="202"/>
      <c r="BI67" s="202"/>
      <c r="BJ67" s="202"/>
      <c r="BK67" s="202"/>
      <c r="BL67" s="202"/>
      <c r="BM67" s="202"/>
      <c r="BN67" s="202"/>
      <c r="BO67" s="202"/>
      <c r="BP67" s="202"/>
      <c r="BQ67" s="202"/>
      <c r="BR67" s="202"/>
      <c r="BS67" s="202"/>
      <c r="BT67" s="202"/>
      <c r="BU67" s="202"/>
      <c r="BV67" s="202"/>
      <c r="BW67" s="202"/>
      <c r="BX67" s="202"/>
      <c r="BY67" s="202"/>
      <c r="BZ67" s="202"/>
      <c r="CA67" s="202"/>
      <c r="CB67" s="202"/>
      <c r="CC67" s="202"/>
      <c r="CD67" s="202"/>
      <c r="CE67" s="202"/>
      <c r="CF67" s="202"/>
      <c r="CG67" s="202"/>
      <c r="CH67" s="202"/>
      <c r="CI67" s="202"/>
      <c r="CJ67" s="202"/>
      <c r="CK67" s="202"/>
      <c r="CL67" s="202"/>
      <c r="CM67" s="202"/>
      <c r="CN67" s="202"/>
      <c r="CO67" s="202"/>
      <c r="CP67" s="202"/>
      <c r="CQ67" s="202"/>
      <c r="CR67" s="202"/>
      <c r="CS67" s="202"/>
      <c r="CT67" s="202"/>
      <c r="CU67" s="202"/>
      <c r="CV67" s="202"/>
      <c r="CW67" s="202"/>
      <c r="CX67" s="202"/>
      <c r="CY67" s="202"/>
      <c r="CZ67" s="202"/>
      <c r="DA67" s="202"/>
      <c r="DB67" s="202"/>
      <c r="DC67" s="202"/>
      <c r="DD67" s="202"/>
      <c r="DE67" s="202"/>
      <c r="DF67" s="202"/>
      <c r="DG67" s="202"/>
      <c r="DH67" s="202"/>
      <c r="DI67" s="202"/>
      <c r="DJ67" s="202"/>
      <c r="DK67" s="202"/>
      <c r="DL67" s="202"/>
      <c r="DM67" s="202"/>
      <c r="DN67" s="202"/>
      <c r="DO67" s="202"/>
      <c r="DP67" s="202"/>
      <c r="DQ67" s="202"/>
      <c r="DR67" s="202"/>
      <c r="DS67" s="202"/>
      <c r="DT67" s="202"/>
      <c r="DU67" s="202"/>
      <c r="DV67" s="202"/>
      <c r="DW67" s="202"/>
      <c r="DX67" s="202"/>
      <c r="DY67" s="202"/>
      <c r="DZ67" s="202"/>
      <c r="EA67" s="202"/>
      <c r="EB67" s="202"/>
      <c r="EC67" s="202"/>
      <c r="ED67" s="202"/>
      <c r="EE67" s="202"/>
      <c r="EF67" s="202"/>
      <c r="EG67" s="202"/>
      <c r="EH67" s="202"/>
      <c r="EI67" s="202"/>
      <c r="EJ67" s="202"/>
      <c r="EK67" s="202"/>
      <c r="EL67" s="202"/>
      <c r="EM67" s="202"/>
      <c r="EN67" s="197"/>
      <c r="EO67" s="197"/>
      <c r="EP67" s="197"/>
      <c r="EQ67" s="197"/>
      <c r="ER67" s="197"/>
      <c r="ES67" s="197"/>
      <c r="ET67" s="197"/>
      <c r="EU67" s="197"/>
      <c r="EV67" s="197"/>
      <c r="EW67" s="197"/>
      <c r="EX67" s="197"/>
      <c r="EY67" s="197"/>
      <c r="EZ67" s="197"/>
      <c r="FA67" s="197"/>
      <c r="FB67" s="197"/>
      <c r="FC67" s="197"/>
      <c r="FD67" s="197"/>
      <c r="FE67" s="197"/>
      <c r="FF67" s="197"/>
      <c r="FG67" s="197"/>
      <c r="FH67" s="197"/>
      <c r="FI67" s="197"/>
      <c r="FJ67" s="197"/>
      <c r="FK67" s="197"/>
    </row>
    <row r="68" spans="1:167" ht="93" customHeight="1">
      <c r="A68" s="201" t="s">
        <v>201</v>
      </c>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1"/>
      <c r="BX68" s="201"/>
      <c r="BY68" s="201"/>
      <c r="BZ68" s="201"/>
      <c r="CA68" s="201"/>
      <c r="CB68" s="201"/>
      <c r="CC68" s="201"/>
      <c r="CD68" s="201"/>
      <c r="CE68" s="201"/>
      <c r="CF68" s="201"/>
      <c r="CG68" s="201"/>
      <c r="CH68" s="201"/>
      <c r="CI68" s="201"/>
      <c r="CJ68" s="201"/>
      <c r="CK68" s="201"/>
      <c r="CL68" s="201"/>
      <c r="CM68" s="201"/>
      <c r="CN68" s="201"/>
      <c r="CO68" s="201"/>
      <c r="CP68" s="201"/>
      <c r="CQ68" s="201"/>
      <c r="CR68" s="201"/>
      <c r="CS68" s="201"/>
      <c r="CT68" s="201"/>
      <c r="CU68" s="201"/>
      <c r="CV68" s="201"/>
      <c r="CW68" s="201"/>
      <c r="CX68" s="201"/>
      <c r="CY68" s="201"/>
      <c r="CZ68" s="201"/>
      <c r="DA68" s="201"/>
      <c r="DB68" s="201"/>
      <c r="DC68" s="201"/>
      <c r="DD68" s="201"/>
      <c r="DE68" s="201"/>
      <c r="DF68" s="201"/>
      <c r="DG68" s="201"/>
      <c r="DH68" s="201"/>
      <c r="DI68" s="201"/>
      <c r="DJ68" s="201"/>
      <c r="DK68" s="201"/>
      <c r="DL68" s="201"/>
      <c r="DM68" s="201"/>
      <c r="DN68" s="201"/>
      <c r="DO68" s="201"/>
      <c r="DP68" s="201"/>
      <c r="DQ68" s="201"/>
      <c r="DR68" s="201"/>
      <c r="DS68" s="201"/>
      <c r="DT68" s="201"/>
      <c r="DU68" s="201"/>
      <c r="DV68" s="201"/>
      <c r="DW68" s="201"/>
      <c r="DX68" s="201"/>
      <c r="DY68" s="201"/>
      <c r="DZ68" s="201"/>
      <c r="EA68" s="201"/>
      <c r="EB68" s="201"/>
      <c r="EC68" s="201"/>
      <c r="ED68" s="201"/>
      <c r="EE68" s="201"/>
      <c r="EF68" s="201"/>
      <c r="EG68" s="201"/>
      <c r="EH68" s="201"/>
      <c r="EI68" s="201"/>
      <c r="EJ68" s="201"/>
      <c r="EK68" s="201"/>
      <c r="EL68" s="201"/>
      <c r="EM68" s="201"/>
      <c r="EN68" s="201"/>
      <c r="EO68" s="201"/>
      <c r="EP68" s="201"/>
      <c r="EQ68" s="201"/>
      <c r="ER68" s="201"/>
      <c r="ES68" s="201"/>
      <c r="ET68" s="201"/>
      <c r="EU68" s="201"/>
      <c r="EV68" s="201"/>
      <c r="EW68" s="201"/>
      <c r="EX68" s="201"/>
      <c r="EY68" s="201"/>
      <c r="EZ68" s="201"/>
      <c r="FA68" s="201"/>
      <c r="FB68" s="201"/>
      <c r="FC68" s="201"/>
      <c r="FD68" s="201"/>
      <c r="FE68" s="201"/>
      <c r="FF68" s="201"/>
      <c r="FG68" s="201"/>
      <c r="FH68" s="201"/>
      <c r="FI68" s="201"/>
      <c r="FJ68" s="201"/>
      <c r="FK68" s="201"/>
    </row>
    <row r="69" spans="1:167" ht="16.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row>
    <row r="70" spans="1:167" ht="15.75" customHeight="1">
      <c r="A70" s="178" t="s">
        <v>221</v>
      </c>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c r="EI70" s="179"/>
      <c r="EJ70" s="179"/>
      <c r="EK70" s="179"/>
      <c r="EL70" s="179"/>
      <c r="EM70" s="179"/>
      <c r="EN70" s="179"/>
      <c r="EO70" s="179"/>
      <c r="EP70" s="179"/>
      <c r="EQ70" s="179"/>
      <c r="ER70" s="179"/>
      <c r="ES70" s="179"/>
      <c r="ET70" s="179"/>
      <c r="EU70" s="179"/>
      <c r="EV70" s="179"/>
      <c r="EW70" s="179"/>
      <c r="EX70" s="179"/>
      <c r="EY70" s="179"/>
      <c r="EZ70" s="179"/>
      <c r="FA70" s="179"/>
      <c r="FB70" s="179"/>
      <c r="FC70" s="179"/>
      <c r="FD70" s="179"/>
      <c r="FE70" s="179"/>
      <c r="FF70" s="179"/>
      <c r="FG70" s="179"/>
      <c r="FH70" s="179"/>
      <c r="FI70" s="179"/>
      <c r="FJ70" s="179"/>
      <c r="FK70" s="179"/>
    </row>
    <row r="71" spans="1:167" ht="6.7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row>
    <row r="72" spans="1:167" ht="15.75" customHeight="1">
      <c r="A72" s="180"/>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0"/>
      <c r="BR72" s="180"/>
      <c r="BS72" s="180"/>
      <c r="BT72" s="180"/>
      <c r="BU72" s="180"/>
      <c r="BV72" s="180"/>
      <c r="BW72" s="180"/>
      <c r="BX72" s="180" t="s">
        <v>4</v>
      </c>
      <c r="BY72" s="180"/>
      <c r="BZ72" s="180"/>
      <c r="CA72" s="180"/>
      <c r="CB72" s="180"/>
      <c r="CC72" s="180"/>
      <c r="CD72" s="180"/>
      <c r="CE72" s="180"/>
      <c r="CF72" s="180"/>
      <c r="CG72" s="180"/>
      <c r="CH72" s="180"/>
      <c r="CI72" s="180"/>
      <c r="CJ72" s="180"/>
      <c r="CK72" s="180"/>
      <c r="CL72" s="180"/>
      <c r="CM72" s="180"/>
      <c r="CN72" s="180"/>
      <c r="CO72" s="180"/>
      <c r="CP72" s="180"/>
      <c r="CQ72" s="180"/>
      <c r="CR72" s="180"/>
      <c r="CS72" s="180"/>
      <c r="CT72" s="180"/>
      <c r="CU72" s="180"/>
      <c r="CV72" s="180"/>
      <c r="CW72" s="180"/>
      <c r="CX72" s="180"/>
      <c r="CY72" s="180"/>
      <c r="CZ72" s="180"/>
      <c r="DA72" s="180"/>
      <c r="DB72" s="180"/>
      <c r="DC72" s="180"/>
      <c r="DD72" s="180"/>
      <c r="DE72" s="180"/>
      <c r="DF72" s="180"/>
      <c r="DG72" s="180"/>
      <c r="DH72" s="180"/>
      <c r="DI72" s="180"/>
      <c r="DJ72" s="180"/>
      <c r="DK72" s="180"/>
      <c r="DL72" s="180"/>
      <c r="DM72" s="180"/>
      <c r="DN72" s="180"/>
      <c r="DO72" s="180"/>
      <c r="DP72" s="180"/>
      <c r="DQ72" s="180"/>
      <c r="DR72" s="180"/>
      <c r="DS72" s="180"/>
      <c r="DT72" s="180"/>
      <c r="DU72" s="180"/>
      <c r="DV72" s="180"/>
      <c r="DW72" s="180"/>
      <c r="DX72" s="180"/>
      <c r="DY72" s="180"/>
      <c r="DZ72" s="180"/>
      <c r="EA72" s="180"/>
      <c r="EB72" s="180"/>
      <c r="EC72" s="180"/>
      <c r="ED72" s="180"/>
      <c r="EE72" s="180"/>
      <c r="EF72" s="180"/>
      <c r="EG72" s="180"/>
      <c r="EH72" s="180"/>
      <c r="EI72" s="180"/>
      <c r="EJ72" s="180"/>
      <c r="EK72" s="180"/>
      <c r="EL72" s="180"/>
      <c r="EM72" s="180"/>
      <c r="EN72" s="180"/>
      <c r="EO72" s="180"/>
      <c r="EP72" s="180"/>
      <c r="EQ72" s="180"/>
      <c r="ER72" s="180"/>
      <c r="ES72" s="180"/>
      <c r="ET72" s="180"/>
      <c r="EU72" s="180"/>
      <c r="EV72" s="180"/>
      <c r="EW72" s="180"/>
      <c r="EX72" s="180"/>
      <c r="EY72" s="180"/>
      <c r="EZ72" s="180"/>
      <c r="FA72" s="180"/>
      <c r="FB72" s="180"/>
      <c r="FC72" s="180"/>
      <c r="FD72" s="180"/>
      <c r="FE72" s="180"/>
      <c r="FF72" s="180"/>
      <c r="FG72" s="180"/>
      <c r="FH72" s="180"/>
      <c r="FI72" s="180"/>
      <c r="FJ72" s="180"/>
      <c r="FK72" s="180"/>
    </row>
    <row r="73" spans="1:167" ht="15.75" customHeight="1">
      <c r="A73" s="180"/>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0"/>
      <c r="AZ73" s="180"/>
      <c r="BA73" s="180"/>
      <c r="BB73" s="180"/>
      <c r="BC73" s="180"/>
      <c r="BD73" s="180"/>
      <c r="BE73" s="180"/>
      <c r="BF73" s="180"/>
      <c r="BG73" s="180"/>
      <c r="BH73" s="180"/>
      <c r="BI73" s="180"/>
      <c r="BJ73" s="180"/>
      <c r="BK73" s="180"/>
      <c r="BL73" s="180"/>
      <c r="BM73" s="180"/>
      <c r="BN73" s="180"/>
      <c r="BO73" s="180"/>
      <c r="BP73" s="180"/>
      <c r="BQ73" s="180"/>
      <c r="BR73" s="180"/>
      <c r="BS73" s="180"/>
      <c r="BT73" s="180"/>
      <c r="BU73" s="180"/>
      <c r="BV73" s="180"/>
      <c r="BW73" s="180"/>
      <c r="BX73" s="180" t="s">
        <v>0</v>
      </c>
      <c r="BY73" s="180"/>
      <c r="BZ73" s="180"/>
      <c r="CA73" s="180"/>
      <c r="CB73" s="180"/>
      <c r="CC73" s="180"/>
      <c r="CD73" s="180"/>
      <c r="CE73" s="180"/>
      <c r="CF73" s="180"/>
      <c r="CG73" s="180"/>
      <c r="CH73" s="180"/>
      <c r="CI73" s="180"/>
      <c r="CJ73" s="180"/>
      <c r="CK73" s="180"/>
      <c r="CL73" s="180"/>
      <c r="CM73" s="180"/>
      <c r="CN73" s="180"/>
      <c r="CO73" s="180"/>
      <c r="CP73" s="180"/>
      <c r="CQ73" s="180"/>
      <c r="CR73" s="180"/>
      <c r="CS73" s="180"/>
      <c r="CT73" s="180"/>
      <c r="CU73" s="180" t="s">
        <v>1</v>
      </c>
      <c r="CV73" s="180"/>
      <c r="CW73" s="180"/>
      <c r="CX73" s="180"/>
      <c r="CY73" s="180"/>
      <c r="CZ73" s="180"/>
      <c r="DA73" s="180"/>
      <c r="DB73" s="180"/>
      <c r="DC73" s="180"/>
      <c r="DD73" s="180"/>
      <c r="DE73" s="180"/>
      <c r="DF73" s="180"/>
      <c r="DG73" s="180"/>
      <c r="DH73" s="180"/>
      <c r="DI73" s="180"/>
      <c r="DJ73" s="180"/>
      <c r="DK73" s="180"/>
      <c r="DL73" s="180"/>
      <c r="DM73" s="180"/>
      <c r="DN73" s="180"/>
      <c r="DO73" s="180"/>
      <c r="DP73" s="180"/>
      <c r="DQ73" s="180"/>
      <c r="DR73" s="180" t="s">
        <v>2</v>
      </c>
      <c r="DS73" s="180"/>
      <c r="DT73" s="180"/>
      <c r="DU73" s="180"/>
      <c r="DV73" s="180"/>
      <c r="DW73" s="180"/>
      <c r="DX73" s="180"/>
      <c r="DY73" s="180"/>
      <c r="DZ73" s="180"/>
      <c r="EA73" s="180"/>
      <c r="EB73" s="180"/>
      <c r="EC73" s="180"/>
      <c r="ED73" s="180"/>
      <c r="EE73" s="180"/>
      <c r="EF73" s="180"/>
      <c r="EG73" s="180"/>
      <c r="EH73" s="180"/>
      <c r="EI73" s="180"/>
      <c r="EJ73" s="180"/>
      <c r="EK73" s="180"/>
      <c r="EL73" s="180"/>
      <c r="EM73" s="180"/>
      <c r="EN73" s="180"/>
      <c r="EO73" s="180" t="s">
        <v>3</v>
      </c>
      <c r="EP73" s="180"/>
      <c r="EQ73" s="180"/>
      <c r="ER73" s="180"/>
      <c r="ES73" s="180"/>
      <c r="ET73" s="180"/>
      <c r="EU73" s="180"/>
      <c r="EV73" s="180"/>
      <c r="EW73" s="180"/>
      <c r="EX73" s="180"/>
      <c r="EY73" s="180"/>
      <c r="EZ73" s="180"/>
      <c r="FA73" s="180"/>
      <c r="FB73" s="180"/>
      <c r="FC73" s="180"/>
      <c r="FD73" s="180"/>
      <c r="FE73" s="180"/>
      <c r="FF73" s="180"/>
      <c r="FG73" s="180"/>
      <c r="FH73" s="180"/>
      <c r="FI73" s="180"/>
      <c r="FJ73" s="180"/>
      <c r="FK73" s="180"/>
    </row>
    <row r="74" spans="1:167" ht="33" customHeight="1">
      <c r="A74" s="199" t="s">
        <v>222</v>
      </c>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9"/>
      <c r="BS74" s="199"/>
      <c r="BT74" s="199"/>
      <c r="BU74" s="199"/>
      <c r="BV74" s="199"/>
      <c r="BW74" s="199"/>
      <c r="BX74" s="187">
        <f>BX19-FM19</f>
        <v>1973.8659464770294</v>
      </c>
      <c r="BY74" s="187"/>
      <c r="BZ74" s="187"/>
      <c r="CA74" s="187"/>
      <c r="CB74" s="187"/>
      <c r="CC74" s="187"/>
      <c r="CD74" s="187"/>
      <c r="CE74" s="187"/>
      <c r="CF74" s="187"/>
      <c r="CG74" s="187"/>
      <c r="CH74" s="187"/>
      <c r="CI74" s="187"/>
      <c r="CJ74" s="187"/>
      <c r="CK74" s="187"/>
      <c r="CL74" s="187"/>
      <c r="CM74" s="187"/>
      <c r="CN74" s="187"/>
      <c r="CO74" s="187"/>
      <c r="CP74" s="187"/>
      <c r="CQ74" s="187"/>
      <c r="CR74" s="187"/>
      <c r="CS74" s="187"/>
      <c r="CT74" s="187"/>
      <c r="CU74" s="187">
        <f>CU19-FM19</f>
        <v>2536.1939464770298</v>
      </c>
      <c r="CV74" s="187"/>
      <c r="CW74" s="187"/>
      <c r="CX74" s="187"/>
      <c r="CY74" s="187"/>
      <c r="CZ74" s="187"/>
      <c r="DA74" s="187"/>
      <c r="DB74" s="187"/>
      <c r="DC74" s="187"/>
      <c r="DD74" s="187"/>
      <c r="DE74" s="187"/>
      <c r="DF74" s="187"/>
      <c r="DG74" s="187"/>
      <c r="DH74" s="187"/>
      <c r="DI74" s="187"/>
      <c r="DJ74" s="187"/>
      <c r="DK74" s="187"/>
      <c r="DL74" s="187"/>
      <c r="DM74" s="187"/>
      <c r="DN74" s="187"/>
      <c r="DO74" s="187"/>
      <c r="DP74" s="187"/>
      <c r="DQ74" s="187"/>
      <c r="DR74" s="187">
        <f>DR19-FM19</f>
        <v>2718.1179464770298</v>
      </c>
      <c r="DS74" s="187"/>
      <c r="DT74" s="187"/>
      <c r="DU74" s="187"/>
      <c r="DV74" s="187"/>
      <c r="DW74" s="187"/>
      <c r="DX74" s="187"/>
      <c r="DY74" s="187"/>
      <c r="DZ74" s="187"/>
      <c r="EA74" s="187"/>
      <c r="EB74" s="187"/>
      <c r="EC74" s="187"/>
      <c r="ED74" s="187"/>
      <c r="EE74" s="187"/>
      <c r="EF74" s="187"/>
      <c r="EG74" s="187"/>
      <c r="EH74" s="187"/>
      <c r="EI74" s="187"/>
      <c r="EJ74" s="187"/>
      <c r="EK74" s="187"/>
      <c r="EL74" s="187"/>
      <c r="EM74" s="187"/>
      <c r="EN74" s="187"/>
      <c r="EO74" s="187">
        <f>EO19-FM19</f>
        <v>3780.7149464770296</v>
      </c>
      <c r="EP74" s="187"/>
      <c r="EQ74" s="187"/>
      <c r="ER74" s="187"/>
      <c r="ES74" s="187"/>
      <c r="ET74" s="187"/>
      <c r="EU74" s="187"/>
      <c r="EV74" s="187"/>
      <c r="EW74" s="187"/>
      <c r="EX74" s="187"/>
      <c r="EY74" s="187"/>
      <c r="EZ74" s="187"/>
      <c r="FA74" s="187"/>
      <c r="FB74" s="187"/>
      <c r="FC74" s="187"/>
      <c r="FD74" s="187"/>
      <c r="FE74" s="187"/>
      <c r="FF74" s="187"/>
      <c r="FG74" s="187"/>
      <c r="FH74" s="187"/>
      <c r="FI74" s="187"/>
      <c r="FJ74" s="187"/>
      <c r="FK74" s="187"/>
    </row>
    <row r="75" spans="1:167" ht="15.75" customHeight="1">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7"/>
      <c r="BV75" s="137"/>
      <c r="BW75" s="137"/>
      <c r="BX75" s="138"/>
      <c r="BY75" s="138"/>
      <c r="BZ75" s="138"/>
      <c r="CA75" s="138"/>
      <c r="CB75" s="138"/>
      <c r="CC75" s="138"/>
      <c r="CD75" s="138"/>
      <c r="CE75" s="138"/>
      <c r="CF75" s="138"/>
      <c r="CG75" s="138"/>
      <c r="CH75" s="138"/>
      <c r="CI75" s="138"/>
      <c r="CJ75" s="138"/>
      <c r="CK75" s="138"/>
      <c r="CL75" s="138"/>
      <c r="CM75" s="138"/>
      <c r="CN75" s="138"/>
      <c r="CO75" s="138"/>
      <c r="CP75" s="138"/>
      <c r="CQ75" s="138"/>
      <c r="CR75" s="138"/>
      <c r="CS75" s="138"/>
      <c r="CT75" s="138"/>
      <c r="CU75" s="138"/>
      <c r="CV75" s="138"/>
      <c r="CW75" s="138"/>
      <c r="CX75" s="138"/>
      <c r="CY75" s="138"/>
      <c r="CZ75" s="138"/>
      <c r="DA75" s="138"/>
      <c r="DB75" s="138"/>
      <c r="DC75" s="138"/>
      <c r="DD75" s="138"/>
      <c r="DE75" s="138"/>
      <c r="DF75" s="138"/>
      <c r="DG75" s="138"/>
      <c r="DH75" s="138"/>
      <c r="DI75" s="138"/>
      <c r="DJ75" s="138"/>
      <c r="DK75" s="138"/>
      <c r="DL75" s="138"/>
      <c r="DM75" s="138"/>
      <c r="DN75" s="138"/>
      <c r="DO75" s="138"/>
      <c r="DP75" s="138"/>
      <c r="DQ75" s="138"/>
      <c r="DR75" s="138"/>
      <c r="DS75" s="138"/>
      <c r="DT75" s="138"/>
      <c r="DU75" s="138"/>
      <c r="DV75" s="138"/>
      <c r="DW75" s="138"/>
      <c r="DX75" s="138"/>
      <c r="DY75" s="138"/>
      <c r="DZ75" s="138"/>
      <c r="EA75" s="138"/>
      <c r="EB75" s="138"/>
      <c r="EC75" s="138"/>
      <c r="ED75" s="138"/>
      <c r="EE75" s="138"/>
      <c r="EF75" s="138"/>
      <c r="EG75" s="138"/>
      <c r="EH75" s="138"/>
      <c r="EI75" s="138"/>
      <c r="EJ75" s="138"/>
      <c r="EK75" s="138"/>
      <c r="EL75" s="138"/>
      <c r="EM75" s="138"/>
      <c r="EN75" s="138"/>
      <c r="EO75" s="138"/>
      <c r="EP75" s="138"/>
      <c r="EQ75" s="138"/>
      <c r="ER75" s="138"/>
      <c r="ES75" s="138"/>
      <c r="ET75" s="138"/>
      <c r="EU75" s="138"/>
      <c r="EV75" s="138"/>
      <c r="EW75" s="138"/>
      <c r="EX75" s="138"/>
      <c r="EY75" s="138"/>
      <c r="EZ75" s="138"/>
      <c r="FA75" s="138"/>
      <c r="FB75" s="138"/>
      <c r="FC75" s="138"/>
      <c r="FD75" s="138"/>
      <c r="FE75" s="138"/>
      <c r="FF75" s="138"/>
      <c r="FG75" s="138"/>
      <c r="FH75" s="138"/>
      <c r="FI75" s="138"/>
      <c r="FJ75" s="138"/>
      <c r="FK75" s="138"/>
    </row>
  </sheetData>
  <mergeCells count="152">
    <mergeCell ref="EN55:FK55"/>
    <mergeCell ref="A43:EM43"/>
    <mergeCell ref="A21:BW22"/>
    <mergeCell ref="BX21:FK21"/>
    <mergeCell ref="BX22:CT22"/>
    <mergeCell ref="CU22:DQ22"/>
    <mergeCell ref="BX19:CT19"/>
    <mergeCell ref="EO19:FK19"/>
    <mergeCell ref="A38:EM38"/>
    <mergeCell ref="A33:EM33"/>
    <mergeCell ref="BX17:FK17"/>
    <mergeCell ref="EO18:FK18"/>
    <mergeCell ref="EO22:FK22"/>
    <mergeCell ref="A23:BW23"/>
    <mergeCell ref="EN48:FK48"/>
    <mergeCell ref="A66:EM66"/>
    <mergeCell ref="A65:EM65"/>
    <mergeCell ref="A64:EM64"/>
    <mergeCell ref="EN50:FK50"/>
    <mergeCell ref="A57:EM57"/>
    <mergeCell ref="A63:EM63"/>
    <mergeCell ref="A50:EM50"/>
    <mergeCell ref="EN46:FK46"/>
    <mergeCell ref="A19:BW19"/>
    <mergeCell ref="DR19:EN19"/>
    <mergeCell ref="A40:EM40"/>
    <mergeCell ref="A41:EM41"/>
    <mergeCell ref="A46:EM46"/>
    <mergeCell ref="EN44:FK44"/>
    <mergeCell ref="EN43:FK43"/>
    <mergeCell ref="BX23:CT23"/>
    <mergeCell ref="CU23:DQ23"/>
    <mergeCell ref="CU18:DQ18"/>
    <mergeCell ref="CU19:DQ19"/>
    <mergeCell ref="A15:FK15"/>
    <mergeCell ref="A9:FK9"/>
    <mergeCell ref="EC10:EU10"/>
    <mergeCell ref="DY10:EB10"/>
    <mergeCell ref="EC11:EU11"/>
    <mergeCell ref="A7:FK7"/>
    <mergeCell ref="BM11:DX11"/>
    <mergeCell ref="BM10:DX10"/>
    <mergeCell ref="A13:FK13"/>
    <mergeCell ref="FQ17:FT17"/>
    <mergeCell ref="FM17:FM18"/>
    <mergeCell ref="EN61:FK61"/>
    <mergeCell ref="EN33:FK33"/>
    <mergeCell ref="FL17:FL18"/>
    <mergeCell ref="EN58:FK58"/>
    <mergeCell ref="EN59:FK59"/>
    <mergeCell ref="A34:FK34"/>
    <mergeCell ref="A53:EM53"/>
    <mergeCell ref="FL21:FL22"/>
    <mergeCell ref="DR18:EN18"/>
    <mergeCell ref="BX18:CT18"/>
    <mergeCell ref="EN52:FK52"/>
    <mergeCell ref="A51:EM51"/>
    <mergeCell ref="EN53:FK53"/>
    <mergeCell ref="EN54:FK54"/>
    <mergeCell ref="A58:EM58"/>
    <mergeCell ref="A59:EM59"/>
    <mergeCell ref="A55:EM55"/>
    <mergeCell ref="A47:EM47"/>
    <mergeCell ref="A48:EM48"/>
    <mergeCell ref="A56:EM56"/>
    <mergeCell ref="EN56:FK56"/>
    <mergeCell ref="EN37:FK37"/>
    <mergeCell ref="FQ21:FT21"/>
    <mergeCell ref="A74:BW74"/>
    <mergeCell ref="BX74:CT74"/>
    <mergeCell ref="CU74:DQ74"/>
    <mergeCell ref="DR74:EN74"/>
    <mergeCell ref="EO74:FK74"/>
    <mergeCell ref="EN40:FK40"/>
    <mergeCell ref="A54:EM54"/>
    <mergeCell ref="DR22:EN22"/>
    <mergeCell ref="EN62:FK62"/>
    <mergeCell ref="A68:FK68"/>
    <mergeCell ref="EN63:FK63"/>
    <mergeCell ref="EN64:FK64"/>
    <mergeCell ref="EN65:FK65"/>
    <mergeCell ref="A62:EM62"/>
    <mergeCell ref="A67:EM67"/>
    <mergeCell ref="EN67:FK67"/>
    <mergeCell ref="EN38:FK38"/>
    <mergeCell ref="A39:EM39"/>
    <mergeCell ref="EN39:FK39"/>
    <mergeCell ref="EN66:FK66"/>
    <mergeCell ref="A60:EM60"/>
    <mergeCell ref="A61:EM61"/>
    <mergeCell ref="EN51:FK51"/>
    <mergeCell ref="FQ25:FT25"/>
    <mergeCell ref="BX26:CT26"/>
    <mergeCell ref="CU26:DQ26"/>
    <mergeCell ref="DR26:EN26"/>
    <mergeCell ref="EO26:FK26"/>
    <mergeCell ref="DR23:EN23"/>
    <mergeCell ref="EO23:FK23"/>
    <mergeCell ref="EO27:FK27"/>
    <mergeCell ref="FN23:FP23"/>
    <mergeCell ref="BX25:FK25"/>
    <mergeCell ref="FL25:FL26"/>
    <mergeCell ref="FM25:FM26"/>
    <mergeCell ref="BX27:CT27"/>
    <mergeCell ref="FQ29:FT29"/>
    <mergeCell ref="BX30:CT30"/>
    <mergeCell ref="CU30:DQ30"/>
    <mergeCell ref="DR30:EN30"/>
    <mergeCell ref="EO30:FK30"/>
    <mergeCell ref="FM29:FM30"/>
    <mergeCell ref="A72:BW73"/>
    <mergeCell ref="BX72:FK72"/>
    <mergeCell ref="BX73:CT73"/>
    <mergeCell ref="CU73:DQ73"/>
    <mergeCell ref="DR73:EN73"/>
    <mergeCell ref="EO73:FK73"/>
    <mergeCell ref="EN35:FK35"/>
    <mergeCell ref="A36:EM36"/>
    <mergeCell ref="EN45:FK45"/>
    <mergeCell ref="A42:EM42"/>
    <mergeCell ref="EN42:FK42"/>
    <mergeCell ref="EN57:FK57"/>
    <mergeCell ref="EN36:FK36"/>
    <mergeCell ref="A37:EM37"/>
    <mergeCell ref="EN47:FK47"/>
    <mergeCell ref="A52:EM52"/>
    <mergeCell ref="A49:EM49"/>
    <mergeCell ref="A35:EM35"/>
    <mergeCell ref="FN31:FP31"/>
    <mergeCell ref="FN17:FP18"/>
    <mergeCell ref="FN21:FP22"/>
    <mergeCell ref="FN25:FP26"/>
    <mergeCell ref="FN29:FP30"/>
    <mergeCell ref="FN19:FP19"/>
    <mergeCell ref="A70:FK70"/>
    <mergeCell ref="FN27:FP27"/>
    <mergeCell ref="A29:BW30"/>
    <mergeCell ref="BX29:FK29"/>
    <mergeCell ref="FL29:FL30"/>
    <mergeCell ref="A31:BW31"/>
    <mergeCell ref="BX31:CT31"/>
    <mergeCell ref="CU31:DQ31"/>
    <mergeCell ref="DR31:EN31"/>
    <mergeCell ref="EO31:FK31"/>
    <mergeCell ref="CU27:DQ27"/>
    <mergeCell ref="DR27:EN27"/>
    <mergeCell ref="A25:BW26"/>
    <mergeCell ref="A27:BW27"/>
    <mergeCell ref="FM21:FM22"/>
    <mergeCell ref="A17:BW18"/>
    <mergeCell ref="A44:EM44"/>
    <mergeCell ref="A45:EM45"/>
  </mergeCells>
  <phoneticPr fontId="59" type="noConversion"/>
  <pageMargins left="0.39370078740157483" right="0.31496062992125984" top="0.78740157480314965" bottom="0.39370078740157483" header="0.19685039370078741" footer="0.19685039370078741"/>
  <pageSetup paperSize="9" scale="38" orientation="landscape" r:id="rId1"/>
  <headerFooter alignWithMargins="0"/>
  <colBreaks count="1" manualBreakCount="1">
    <brk id="176" max="56" man="1"/>
  </colBreaks>
  <drawing r:id="rId2"/>
  <legacyDrawing r:id="rId3"/>
</worksheet>
</file>

<file path=xl/worksheets/sheet10.xml><?xml version="1.0" encoding="utf-8"?>
<worksheet xmlns="http://schemas.openxmlformats.org/spreadsheetml/2006/main" xmlns:r="http://schemas.openxmlformats.org/officeDocument/2006/relationships">
  <sheetPr>
    <tabColor theme="7" tint="0.79998168889431442"/>
  </sheetPr>
  <dimension ref="A1:C9"/>
  <sheetViews>
    <sheetView zoomScale="130" zoomScaleNormal="130" workbookViewId="0">
      <selection activeCell="C8" sqref="C8"/>
    </sheetView>
  </sheetViews>
  <sheetFormatPr defaultRowHeight="12.75"/>
  <cols>
    <col min="1" max="1" width="17.140625" customWidth="1"/>
    <col min="2" max="2" width="15.7109375" customWidth="1"/>
    <col min="3" max="3" width="33.7109375" customWidth="1"/>
  </cols>
  <sheetData>
    <row r="1" spans="1:3" ht="60" customHeight="1">
      <c r="A1" s="339" t="s">
        <v>137</v>
      </c>
      <c r="B1" s="339"/>
      <c r="C1" s="339"/>
    </row>
    <row r="2" spans="1:3" ht="11.25" customHeight="1">
      <c r="A2" s="94" t="s">
        <v>133</v>
      </c>
      <c r="B2" s="94" t="s">
        <v>145</v>
      </c>
      <c r="C2" s="94"/>
    </row>
    <row r="3" spans="1:3" ht="11.25" customHeight="1">
      <c r="A3" s="94" t="s">
        <v>134</v>
      </c>
      <c r="B3" s="94" t="s">
        <v>98</v>
      </c>
      <c r="C3" s="94"/>
    </row>
    <row r="4" spans="1:3" ht="11.25" customHeight="1">
      <c r="A4" s="94" t="s">
        <v>135</v>
      </c>
      <c r="B4" s="94" t="s">
        <v>377</v>
      </c>
      <c r="C4" s="94"/>
    </row>
    <row r="5" spans="1:3" ht="11.25" customHeight="1">
      <c r="A5" s="94"/>
      <c r="B5" s="94"/>
      <c r="C5" s="94"/>
    </row>
    <row r="6" spans="1:3" ht="52.5" customHeight="1">
      <c r="A6" s="95" t="s">
        <v>138</v>
      </c>
      <c r="B6" s="95" t="s">
        <v>136</v>
      </c>
      <c r="C6" s="95" t="s">
        <v>139</v>
      </c>
    </row>
    <row r="7" spans="1:3" ht="15">
      <c r="A7" s="96">
        <v>1</v>
      </c>
      <c r="B7" s="96">
        <v>2</v>
      </c>
      <c r="C7" s="96">
        <v>3</v>
      </c>
    </row>
    <row r="8" spans="1:3" ht="12.75" customHeight="1">
      <c r="A8" s="97" t="s">
        <v>378</v>
      </c>
      <c r="B8" s="97" t="s">
        <v>144</v>
      </c>
      <c r="C8" s="134">
        <v>191.42500000000001</v>
      </c>
    </row>
    <row r="9" spans="1:3" ht="12.75" customHeight="1"/>
  </sheetData>
  <mergeCells count="1">
    <mergeCell ref="A1:C1"/>
  </mergeCells>
  <phoneticPr fontId="59"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tabColor theme="7" tint="0.79998168889431442"/>
  </sheetPr>
  <dimension ref="A1:C9"/>
  <sheetViews>
    <sheetView workbookViewId="0">
      <selection activeCell="C8" sqref="C8"/>
    </sheetView>
  </sheetViews>
  <sheetFormatPr defaultRowHeight="12.75"/>
  <cols>
    <col min="1" max="1" width="24.140625" customWidth="1"/>
    <col min="2" max="2" width="37.140625" customWidth="1"/>
    <col min="3" max="3" width="25.5703125" customWidth="1"/>
  </cols>
  <sheetData>
    <row r="1" spans="1:3" ht="54.75" customHeight="1">
      <c r="A1" s="339" t="s">
        <v>140</v>
      </c>
      <c r="B1" s="339"/>
      <c r="C1" s="339"/>
    </row>
    <row r="2" spans="1:3">
      <c r="A2" s="94" t="s">
        <v>133</v>
      </c>
      <c r="B2" s="94" t="s">
        <v>145</v>
      </c>
      <c r="C2" s="94"/>
    </row>
    <row r="3" spans="1:3">
      <c r="A3" s="94" t="s">
        <v>134</v>
      </c>
      <c r="B3" s="94" t="s">
        <v>98</v>
      </c>
      <c r="C3" s="94"/>
    </row>
    <row r="4" spans="1:3">
      <c r="A4" s="94" t="s">
        <v>135</v>
      </c>
      <c r="B4" s="94" t="s">
        <v>379</v>
      </c>
      <c r="C4" s="94"/>
    </row>
    <row r="5" spans="1:3">
      <c r="A5" s="94"/>
      <c r="B5" s="94"/>
      <c r="C5" s="94"/>
    </row>
    <row r="6" spans="1:3" ht="51">
      <c r="A6" s="95" t="s">
        <v>138</v>
      </c>
      <c r="B6" s="95" t="s">
        <v>136</v>
      </c>
      <c r="C6" s="95" t="s">
        <v>141</v>
      </c>
    </row>
    <row r="7" spans="1:3" ht="15">
      <c r="A7" s="96">
        <v>1</v>
      </c>
      <c r="B7" s="96">
        <v>2</v>
      </c>
      <c r="C7" s="96">
        <v>3</v>
      </c>
    </row>
    <row r="8" spans="1:3" ht="12.75" customHeight="1">
      <c r="A8" s="97" t="s">
        <v>378</v>
      </c>
      <c r="B8" s="97" t="s">
        <v>144</v>
      </c>
      <c r="C8" s="99">
        <v>108580.232</v>
      </c>
    </row>
    <row r="9" spans="1:3" ht="12.75" customHeight="1"/>
  </sheetData>
  <mergeCells count="1">
    <mergeCell ref="A1:C1"/>
  </mergeCells>
  <phoneticPr fontId="59"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dimension ref="A2:Z11"/>
  <sheetViews>
    <sheetView workbookViewId="0">
      <selection activeCell="G6" sqref="G6"/>
    </sheetView>
  </sheetViews>
  <sheetFormatPr defaultRowHeight="12.75"/>
  <cols>
    <col min="1" max="1" width="65" customWidth="1"/>
    <col min="2" max="2" width="12.28515625" customWidth="1"/>
    <col min="3" max="3" width="16" customWidth="1"/>
    <col min="4" max="4" width="22.28515625" customWidth="1"/>
    <col min="5" max="5" width="19.85546875" customWidth="1"/>
    <col min="6" max="6" width="12.140625" customWidth="1"/>
    <col min="7" max="7" width="18" customWidth="1"/>
  </cols>
  <sheetData>
    <row r="2" spans="1:26" ht="29.25" customHeight="1">
      <c r="A2" s="102" t="s">
        <v>160</v>
      </c>
      <c r="B2" s="341" t="s">
        <v>380</v>
      </c>
      <c r="C2" s="342"/>
      <c r="D2" s="101"/>
      <c r="E2" s="101"/>
      <c r="F2" s="101"/>
      <c r="G2" s="101"/>
    </row>
    <row r="4" spans="1:26" s="104" customFormat="1" ht="65.25" customHeight="1">
      <c r="A4" s="343" t="s">
        <v>161</v>
      </c>
      <c r="B4" s="343" t="s">
        <v>136</v>
      </c>
      <c r="C4" s="340" t="s">
        <v>162</v>
      </c>
      <c r="D4" s="340"/>
      <c r="E4" s="340"/>
      <c r="F4" s="340" t="s">
        <v>163</v>
      </c>
      <c r="G4" s="340"/>
    </row>
    <row r="5" spans="1:26" s="104" customFormat="1" ht="38.25" customHeight="1">
      <c r="A5" s="343"/>
      <c r="B5" s="343"/>
      <c r="C5" s="105" t="s">
        <v>164</v>
      </c>
      <c r="D5" s="105" t="s">
        <v>165</v>
      </c>
      <c r="E5" s="105" t="s">
        <v>166</v>
      </c>
      <c r="F5" s="105" t="s">
        <v>164</v>
      </c>
      <c r="G5" s="105" t="s">
        <v>167</v>
      </c>
    </row>
    <row r="6" spans="1:26">
      <c r="A6" s="103" t="s">
        <v>145</v>
      </c>
      <c r="B6" s="103" t="s">
        <v>144</v>
      </c>
      <c r="C6" s="121">
        <v>0</v>
      </c>
      <c r="D6" s="168" t="s">
        <v>2331</v>
      </c>
      <c r="E6" s="168" t="s">
        <v>2332</v>
      </c>
      <c r="F6" s="123">
        <v>0</v>
      </c>
      <c r="G6" s="168" t="s">
        <v>2333</v>
      </c>
    </row>
    <row r="8" spans="1:26">
      <c r="B8" s="38"/>
      <c r="C8" s="38"/>
      <c r="D8" s="38"/>
      <c r="E8" s="38"/>
      <c r="F8" s="38"/>
      <c r="G8" s="38"/>
      <c r="H8" s="38"/>
      <c r="I8" s="38"/>
      <c r="J8" s="38"/>
      <c r="K8" s="38"/>
      <c r="L8" s="38"/>
      <c r="M8" s="38"/>
      <c r="N8" s="38"/>
      <c r="O8" s="38"/>
      <c r="P8" s="38"/>
      <c r="Q8" s="38"/>
      <c r="R8" s="38"/>
      <c r="S8" s="38"/>
      <c r="T8" s="38"/>
      <c r="U8" s="38"/>
      <c r="V8" s="38"/>
      <c r="W8" s="38"/>
      <c r="X8" s="38"/>
      <c r="Y8" s="38"/>
      <c r="Z8" s="38"/>
    </row>
    <row r="9" spans="1:26">
      <c r="B9" s="38"/>
      <c r="C9" s="38"/>
      <c r="D9" s="38"/>
      <c r="E9" s="38"/>
      <c r="F9" s="38"/>
      <c r="G9" s="38"/>
      <c r="H9" s="38"/>
      <c r="I9" s="38"/>
      <c r="J9" s="38"/>
      <c r="K9" s="38"/>
      <c r="L9" s="38"/>
      <c r="M9" s="38"/>
      <c r="N9" s="38"/>
      <c r="O9" s="38"/>
      <c r="P9" s="38"/>
      <c r="Q9" s="38"/>
      <c r="R9" s="38"/>
      <c r="S9" s="38"/>
      <c r="T9" s="38"/>
      <c r="U9" s="38"/>
      <c r="V9" s="38"/>
      <c r="W9" s="38"/>
      <c r="X9" s="38"/>
      <c r="Y9" s="38"/>
      <c r="Z9" s="38"/>
    </row>
    <row r="10" spans="1:26">
      <c r="B10" s="38"/>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c r="B11" s="38"/>
      <c r="C11" s="38"/>
      <c r="D11" s="38"/>
      <c r="E11" s="38"/>
      <c r="F11" s="38"/>
      <c r="G11" s="38"/>
      <c r="H11" s="38"/>
      <c r="I11" s="38"/>
      <c r="J11" s="38"/>
      <c r="K11" s="38"/>
      <c r="L11" s="38"/>
      <c r="M11" s="38"/>
      <c r="N11" s="38"/>
      <c r="O11" s="38"/>
      <c r="P11" s="38"/>
      <c r="Q11" s="38"/>
      <c r="R11" s="38"/>
      <c r="S11" s="38"/>
      <c r="T11" s="38"/>
      <c r="U11" s="38"/>
      <c r="V11" s="38"/>
      <c r="W11" s="38"/>
      <c r="X11" s="38"/>
      <c r="Y11" s="38"/>
      <c r="Z11" s="38"/>
    </row>
  </sheetData>
  <mergeCells count="5">
    <mergeCell ref="F4:G4"/>
    <mergeCell ref="B2:C2"/>
    <mergeCell ref="A4:A5"/>
    <mergeCell ref="B4:B5"/>
    <mergeCell ref="C4:E4"/>
  </mergeCells>
  <phoneticPr fontId="59"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3:E10"/>
  <sheetViews>
    <sheetView workbookViewId="0">
      <selection activeCell="B10" sqref="B10"/>
    </sheetView>
  </sheetViews>
  <sheetFormatPr defaultRowHeight="12.75"/>
  <cols>
    <col min="1" max="1" width="43.5703125" customWidth="1"/>
    <col min="2" max="2" width="9.5703125" bestFit="1" customWidth="1"/>
    <col min="3" max="3" width="13.140625" customWidth="1"/>
  </cols>
  <sheetData>
    <row r="3" spans="1:5">
      <c r="A3" t="s">
        <v>213</v>
      </c>
    </row>
    <row r="5" spans="1:5">
      <c r="A5" s="128" t="s">
        <v>215</v>
      </c>
      <c r="B5" s="142">
        <v>2.883</v>
      </c>
      <c r="C5" s="129" t="s">
        <v>214</v>
      </c>
      <c r="E5" s="133"/>
    </row>
    <row r="6" spans="1:5" ht="15" customHeight="1">
      <c r="A6" s="130" t="s">
        <v>216</v>
      </c>
      <c r="B6" s="142"/>
      <c r="C6" s="129"/>
    </row>
    <row r="7" spans="1:5">
      <c r="A7" s="128" t="s">
        <v>25</v>
      </c>
      <c r="B7" s="142">
        <v>734.06</v>
      </c>
      <c r="C7" s="129" t="s">
        <v>214</v>
      </c>
    </row>
    <row r="8" spans="1:5">
      <c r="A8" s="128" t="s">
        <v>26</v>
      </c>
      <c r="B8" s="142">
        <v>1296.3879999999999</v>
      </c>
      <c r="C8" s="129" t="s">
        <v>214</v>
      </c>
    </row>
    <row r="9" spans="1:5">
      <c r="A9" s="128" t="s">
        <v>27</v>
      </c>
      <c r="B9" s="142">
        <v>1478.3119999999999</v>
      </c>
      <c r="C9" s="129" t="s">
        <v>214</v>
      </c>
    </row>
    <row r="10" spans="1:5" ht="13.5" thickBot="1">
      <c r="A10" s="131" t="s">
        <v>28</v>
      </c>
      <c r="B10" s="143">
        <v>2540.9090000000001</v>
      </c>
      <c r="C10" s="132" t="s">
        <v>214</v>
      </c>
    </row>
  </sheetData>
  <phoneticPr fontId="59"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
  <sheetViews>
    <sheetView workbookViewId="0">
      <selection activeCell="Q75" sqref="Q75"/>
    </sheetView>
  </sheetViews>
  <sheetFormatPr defaultRowHeight="12.75"/>
  <sheetData/>
  <phoneticPr fontId="59" type="noConversion"/>
  <pageMargins left="0.7" right="0.7" top="0.75" bottom="0.75" header="0.3" footer="0.3"/>
  <legacyDrawing r:id="rId1"/>
  <oleObjects>
    <oleObject progId="Word.Document.12" shapeId="25601" r:id="rId2"/>
    <oleObject progId="Word.Document.12" shapeId="25602" r:id="rId3"/>
    <oleObject progId="Word.Document.12" shapeId="25603" r:id="rId4"/>
  </oleObjects>
</worksheet>
</file>

<file path=xl/worksheets/sheet2.xml><?xml version="1.0" encoding="utf-8"?>
<worksheet xmlns="http://schemas.openxmlformats.org/spreadsheetml/2006/main" xmlns:r="http://schemas.openxmlformats.org/officeDocument/2006/relationships">
  <sheetPr>
    <tabColor theme="6"/>
  </sheetPr>
  <dimension ref="A3:FU52"/>
  <sheetViews>
    <sheetView view="pageBreakPreview" topLeftCell="A31" zoomScaleNormal="100" zoomScaleSheetLayoutView="100" workbookViewId="0">
      <selection activeCell="CM59" sqref="CM59"/>
    </sheetView>
  </sheetViews>
  <sheetFormatPr defaultColWidth="0.85546875" defaultRowHeight="15.75" customHeight="1" outlineLevelCol="1"/>
  <cols>
    <col min="1" max="167" width="0.85546875" style="1"/>
    <col min="168" max="169" width="13.85546875" style="1" hidden="1" customWidth="1" outlineLevel="1"/>
    <col min="170" max="170" width="13.42578125" style="1" hidden="1" customWidth="1" outlineLevel="1"/>
    <col min="171" max="171" width="0.5703125" style="1" hidden="1" customWidth="1" outlineLevel="1"/>
    <col min="172" max="172" width="0.7109375" style="1" hidden="1" customWidth="1" outlineLevel="1"/>
    <col min="173" max="173" width="16" style="1" hidden="1" customWidth="1" outlineLevel="1"/>
    <col min="174" max="174" width="17.42578125" style="1" hidden="1" customWidth="1" outlineLevel="1"/>
    <col min="175" max="175" width="18.28515625" style="1" hidden="1" customWidth="1" outlineLevel="1"/>
    <col min="176" max="176" width="19.5703125" style="1" hidden="1" customWidth="1" outlineLevel="1"/>
    <col min="177" max="177" width="8.28515625" style="1" customWidth="1" collapsed="1"/>
    <col min="178" max="16384" width="0.85546875" style="1"/>
  </cols>
  <sheetData>
    <row r="3" spans="1:176" ht="31.5" customHeight="1">
      <c r="A3" s="211" t="s">
        <v>35</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c r="CG3" s="204"/>
      <c r="CH3" s="204"/>
      <c r="CI3" s="204"/>
      <c r="CJ3" s="204"/>
      <c r="CK3" s="204"/>
      <c r="CL3" s="204"/>
      <c r="CM3" s="204"/>
      <c r="CN3" s="204"/>
      <c r="CO3" s="204"/>
      <c r="CP3" s="204"/>
      <c r="CQ3" s="204"/>
      <c r="CR3" s="204"/>
      <c r="CS3" s="204"/>
      <c r="CT3" s="204"/>
      <c r="CU3" s="204"/>
      <c r="CV3" s="204"/>
      <c r="CW3" s="204"/>
      <c r="CX3" s="204"/>
      <c r="CY3" s="204"/>
      <c r="CZ3" s="204"/>
      <c r="DA3" s="204"/>
      <c r="DB3" s="204"/>
      <c r="DC3" s="204"/>
      <c r="DD3" s="204"/>
      <c r="DE3" s="204"/>
      <c r="DF3" s="204"/>
      <c r="DG3" s="204"/>
      <c r="DH3" s="204"/>
      <c r="DI3" s="204"/>
      <c r="DJ3" s="204"/>
      <c r="DK3" s="204"/>
      <c r="DL3" s="204"/>
      <c r="DM3" s="204"/>
      <c r="DN3" s="204"/>
      <c r="DO3" s="204"/>
      <c r="DP3" s="204"/>
      <c r="DQ3" s="204"/>
      <c r="DR3" s="204"/>
      <c r="DS3" s="204"/>
      <c r="DT3" s="204"/>
      <c r="DU3" s="204"/>
      <c r="DV3" s="204"/>
      <c r="DW3" s="204"/>
      <c r="DX3" s="204"/>
      <c r="DY3" s="204"/>
      <c r="DZ3" s="204"/>
      <c r="EA3" s="204"/>
      <c r="EB3" s="204"/>
      <c r="EC3" s="204"/>
      <c r="ED3" s="204"/>
      <c r="EE3" s="204"/>
      <c r="EF3" s="204"/>
      <c r="EG3" s="204"/>
      <c r="EH3" s="204"/>
      <c r="EI3" s="204"/>
      <c r="EJ3" s="204"/>
      <c r="EK3" s="204"/>
      <c r="EL3" s="204"/>
      <c r="EM3" s="204"/>
      <c r="EN3" s="204"/>
      <c r="EO3" s="204"/>
      <c r="EP3" s="204"/>
      <c r="EQ3" s="204"/>
      <c r="ER3" s="204"/>
      <c r="ES3" s="204"/>
      <c r="ET3" s="204"/>
      <c r="EU3" s="204"/>
      <c r="EV3" s="204"/>
      <c r="EW3" s="204"/>
      <c r="EX3" s="204"/>
      <c r="EY3" s="204"/>
      <c r="EZ3" s="204"/>
      <c r="FA3" s="204"/>
      <c r="FB3" s="204"/>
      <c r="FC3" s="204"/>
      <c r="FD3" s="204"/>
      <c r="FE3" s="204"/>
      <c r="FF3" s="204"/>
      <c r="FG3" s="204"/>
      <c r="FH3" s="204"/>
      <c r="FI3" s="204"/>
      <c r="FJ3" s="204"/>
      <c r="FK3" s="204"/>
    </row>
    <row r="5" spans="1:176" ht="15.75" customHeight="1">
      <c r="A5" s="7" t="s">
        <v>203</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row>
    <row r="6" spans="1:176" ht="15.75" customHeight="1">
      <c r="A6" s="7"/>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76" ht="15.75" customHeight="1">
      <c r="A7" s="214" t="s">
        <v>223</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D7" s="214"/>
      <c r="CE7" s="214"/>
      <c r="CF7" s="214"/>
      <c r="CG7" s="214"/>
      <c r="CH7" s="214"/>
      <c r="CI7" s="214"/>
      <c r="CJ7" s="214"/>
      <c r="CK7" s="214"/>
      <c r="CL7" s="214"/>
      <c r="CM7" s="214"/>
      <c r="CN7" s="214"/>
      <c r="CO7" s="214"/>
      <c r="CP7" s="214"/>
      <c r="CQ7" s="214"/>
      <c r="CR7" s="214"/>
      <c r="CS7" s="214"/>
      <c r="CT7" s="214"/>
      <c r="CU7" s="214"/>
      <c r="CV7" s="214"/>
      <c r="CW7" s="214"/>
      <c r="CX7" s="214"/>
      <c r="CY7" s="214"/>
      <c r="CZ7" s="214"/>
      <c r="DA7" s="214"/>
      <c r="DB7" s="214"/>
      <c r="DC7" s="214"/>
      <c r="DD7" s="214"/>
      <c r="DE7" s="214"/>
      <c r="DF7" s="214"/>
      <c r="DG7" s="214"/>
      <c r="DH7" s="214"/>
      <c r="DI7" s="214"/>
      <c r="DJ7" s="214"/>
      <c r="DK7" s="214"/>
      <c r="DL7" s="214"/>
      <c r="DM7" s="214"/>
      <c r="DN7" s="214"/>
      <c r="DO7" s="214"/>
      <c r="DP7" s="214"/>
      <c r="DQ7" s="214"/>
      <c r="DR7" s="214"/>
      <c r="DS7" s="214"/>
      <c r="DT7" s="214"/>
      <c r="DU7" s="214"/>
      <c r="DV7" s="214"/>
      <c r="DW7" s="214"/>
      <c r="DX7" s="214"/>
      <c r="DY7" s="214"/>
      <c r="DZ7" s="214"/>
      <c r="EA7" s="214"/>
      <c r="EB7" s="214"/>
      <c r="EC7" s="214"/>
      <c r="ED7" s="214"/>
      <c r="EE7" s="214"/>
      <c r="EF7" s="214"/>
      <c r="EG7" s="214"/>
      <c r="EH7" s="214"/>
      <c r="EI7" s="214"/>
      <c r="EJ7" s="214"/>
      <c r="EK7" s="214"/>
      <c r="EL7" s="214"/>
      <c r="EM7" s="214"/>
      <c r="EN7" s="214"/>
      <c r="EO7" s="214"/>
      <c r="EP7" s="214"/>
      <c r="EQ7" s="214"/>
      <c r="ER7" s="214"/>
      <c r="ES7" s="214"/>
      <c r="ET7" s="214"/>
      <c r="EU7" s="214"/>
      <c r="EV7" s="214"/>
      <c r="EW7" s="214"/>
      <c r="EX7" s="214"/>
      <c r="EY7" s="214"/>
      <c r="EZ7" s="214"/>
      <c r="FA7" s="214"/>
      <c r="FB7" s="214"/>
      <c r="FC7" s="214"/>
      <c r="FD7" s="214"/>
      <c r="FE7" s="214"/>
      <c r="FF7" s="214"/>
      <c r="FG7" s="214"/>
      <c r="FH7" s="214"/>
      <c r="FI7" s="214"/>
      <c r="FJ7" s="214"/>
      <c r="FK7" s="214"/>
    </row>
    <row r="8" spans="1:176" ht="31.5" customHeight="1">
      <c r="A8" s="180" t="s">
        <v>19</v>
      </c>
      <c r="B8" s="180"/>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t="s">
        <v>4</v>
      </c>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80"/>
      <c r="CR8" s="180"/>
      <c r="CS8" s="180"/>
      <c r="CT8" s="180"/>
      <c r="CU8" s="180"/>
      <c r="CV8" s="180"/>
      <c r="CW8" s="180"/>
      <c r="CX8" s="180"/>
      <c r="CY8" s="180"/>
      <c r="CZ8" s="180"/>
      <c r="DA8" s="180"/>
      <c r="DB8" s="180"/>
      <c r="DC8" s="180"/>
      <c r="DD8" s="180"/>
      <c r="DE8" s="180"/>
      <c r="DF8" s="180"/>
      <c r="DG8" s="180"/>
      <c r="DH8" s="180"/>
      <c r="DI8" s="180"/>
      <c r="DJ8" s="180"/>
      <c r="DK8" s="180"/>
      <c r="DL8" s="180"/>
      <c r="DM8" s="180"/>
      <c r="DN8" s="180"/>
      <c r="DO8" s="180"/>
      <c r="DP8" s="180"/>
      <c r="DQ8" s="180"/>
      <c r="DR8" s="180"/>
      <c r="DS8" s="180"/>
      <c r="DT8" s="180"/>
      <c r="DU8" s="180"/>
      <c r="DV8" s="180"/>
      <c r="DW8" s="180"/>
      <c r="DX8" s="180"/>
      <c r="DY8" s="180"/>
      <c r="DZ8" s="180"/>
      <c r="EA8" s="180"/>
      <c r="EB8" s="180"/>
      <c r="EC8" s="180"/>
      <c r="ED8" s="180"/>
      <c r="EE8" s="180"/>
      <c r="EF8" s="180"/>
      <c r="EG8" s="180"/>
      <c r="EH8" s="180"/>
      <c r="EI8" s="180"/>
      <c r="EJ8" s="180"/>
      <c r="EK8" s="180"/>
      <c r="EL8" s="180"/>
      <c r="EM8" s="180"/>
      <c r="EN8" s="180"/>
      <c r="EO8" s="180"/>
      <c r="EP8" s="180"/>
      <c r="EQ8" s="180"/>
      <c r="ER8" s="180"/>
      <c r="ES8" s="180"/>
      <c r="ET8" s="180"/>
      <c r="EU8" s="180"/>
      <c r="EV8" s="180"/>
      <c r="EW8" s="180"/>
      <c r="EX8" s="180"/>
      <c r="EY8" s="180"/>
      <c r="EZ8" s="180"/>
      <c r="FA8" s="180"/>
      <c r="FB8" s="180"/>
      <c r="FC8" s="180"/>
      <c r="FD8" s="180"/>
      <c r="FE8" s="180"/>
      <c r="FF8" s="180"/>
      <c r="FG8" s="180"/>
      <c r="FH8" s="180"/>
      <c r="FI8" s="180"/>
      <c r="FJ8" s="180"/>
      <c r="FK8" s="180"/>
      <c r="FL8" s="107"/>
      <c r="FM8" s="106"/>
      <c r="FN8" s="106"/>
      <c r="FO8" s="106"/>
      <c r="FP8" s="106"/>
      <c r="FQ8" s="10" t="s">
        <v>25</v>
      </c>
      <c r="FR8" s="10" t="s">
        <v>26</v>
      </c>
      <c r="FS8" s="10" t="s">
        <v>27</v>
      </c>
      <c r="FT8" s="10" t="s">
        <v>28</v>
      </c>
    </row>
    <row r="9" spans="1:176" ht="15.75" customHeight="1">
      <c r="A9" s="180"/>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t="s">
        <v>0</v>
      </c>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t="s">
        <v>1</v>
      </c>
      <c r="CJ9" s="180"/>
      <c r="CK9" s="180"/>
      <c r="CL9" s="180"/>
      <c r="CM9" s="180"/>
      <c r="CN9" s="180"/>
      <c r="CO9" s="180"/>
      <c r="CP9" s="180"/>
      <c r="CQ9" s="180"/>
      <c r="CR9" s="180"/>
      <c r="CS9" s="180"/>
      <c r="CT9" s="180"/>
      <c r="CU9" s="180"/>
      <c r="CV9" s="180"/>
      <c r="CW9" s="180"/>
      <c r="CX9" s="180"/>
      <c r="CY9" s="180"/>
      <c r="CZ9" s="180"/>
      <c r="DA9" s="180"/>
      <c r="DB9" s="180"/>
      <c r="DC9" s="180"/>
      <c r="DD9" s="180"/>
      <c r="DE9" s="180"/>
      <c r="DF9" s="180"/>
      <c r="DG9" s="180"/>
      <c r="DH9" s="180"/>
      <c r="DI9" s="180"/>
      <c r="DJ9" s="180" t="s">
        <v>2</v>
      </c>
      <c r="DK9" s="180"/>
      <c r="DL9" s="180"/>
      <c r="DM9" s="180"/>
      <c r="DN9" s="180"/>
      <c r="DO9" s="180"/>
      <c r="DP9" s="180"/>
      <c r="DQ9" s="180"/>
      <c r="DR9" s="180"/>
      <c r="DS9" s="180"/>
      <c r="DT9" s="180"/>
      <c r="DU9" s="180"/>
      <c r="DV9" s="180"/>
      <c r="DW9" s="180"/>
      <c r="DX9" s="180"/>
      <c r="DY9" s="180"/>
      <c r="DZ9" s="180"/>
      <c r="EA9" s="180"/>
      <c r="EB9" s="180"/>
      <c r="EC9" s="180"/>
      <c r="ED9" s="180"/>
      <c r="EE9" s="180"/>
      <c r="EF9" s="180"/>
      <c r="EG9" s="180"/>
      <c r="EH9" s="180"/>
      <c r="EI9" s="180"/>
      <c r="EJ9" s="180"/>
      <c r="EK9" s="180" t="s">
        <v>3</v>
      </c>
      <c r="EL9" s="180"/>
      <c r="EM9" s="180"/>
      <c r="EN9" s="180"/>
      <c r="EO9" s="180"/>
      <c r="EP9" s="180"/>
      <c r="EQ9" s="180"/>
      <c r="ER9" s="180"/>
      <c r="ES9" s="180"/>
      <c r="ET9" s="180"/>
      <c r="EU9" s="180"/>
      <c r="EV9" s="180"/>
      <c r="EW9" s="180"/>
      <c r="EX9" s="180"/>
      <c r="EY9" s="180"/>
      <c r="EZ9" s="180"/>
      <c r="FA9" s="180"/>
      <c r="FB9" s="180"/>
      <c r="FC9" s="180"/>
      <c r="FD9" s="180"/>
      <c r="FE9" s="180"/>
      <c r="FF9" s="180"/>
      <c r="FG9" s="180"/>
      <c r="FH9" s="180"/>
      <c r="FI9" s="180"/>
      <c r="FJ9" s="180"/>
      <c r="FK9" s="180"/>
      <c r="FL9" s="11"/>
      <c r="FM9" s="14"/>
      <c r="FN9" s="12"/>
      <c r="FO9" s="12"/>
      <c r="FP9" s="12"/>
      <c r="FQ9" s="13"/>
      <c r="FR9" s="13"/>
      <c r="FS9" s="13"/>
      <c r="FT9" s="13"/>
    </row>
    <row r="10" spans="1:176" ht="15.75" customHeight="1">
      <c r="A10" s="213" t="s">
        <v>18</v>
      </c>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2">
        <f>FL10+FM10+FN10+FQ10</f>
        <v>1543.2329999999999</v>
      </c>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2"/>
      <c r="CE10" s="212"/>
      <c r="CF10" s="212"/>
      <c r="CG10" s="212"/>
      <c r="CH10" s="212"/>
      <c r="CI10" s="212">
        <f>FL10+FM10+FN10+FO10+FP10+FR10</f>
        <v>2105.5609999999997</v>
      </c>
      <c r="CJ10" s="212"/>
      <c r="CK10" s="212"/>
      <c r="CL10" s="212"/>
      <c r="CM10" s="212"/>
      <c r="CN10" s="212"/>
      <c r="CO10" s="212"/>
      <c r="CP10" s="212"/>
      <c r="CQ10" s="212"/>
      <c r="CR10" s="212"/>
      <c r="CS10" s="212"/>
      <c r="CT10" s="212"/>
      <c r="CU10" s="212"/>
      <c r="CV10" s="212"/>
      <c r="CW10" s="212"/>
      <c r="CX10" s="212"/>
      <c r="CY10" s="212"/>
      <c r="CZ10" s="212"/>
      <c r="DA10" s="212"/>
      <c r="DB10" s="212"/>
      <c r="DC10" s="212"/>
      <c r="DD10" s="212"/>
      <c r="DE10" s="212"/>
      <c r="DF10" s="212"/>
      <c r="DG10" s="212"/>
      <c r="DH10" s="212"/>
      <c r="DI10" s="212"/>
      <c r="DJ10" s="212">
        <f>FL10+FM10+FN10+FO10+FP10+FS10</f>
        <v>2287.4849999999997</v>
      </c>
      <c r="DK10" s="212"/>
      <c r="DL10" s="212"/>
      <c r="DM10" s="212"/>
      <c r="DN10" s="212"/>
      <c r="DO10" s="212"/>
      <c r="DP10" s="212"/>
      <c r="DQ10" s="212"/>
      <c r="DR10" s="212"/>
      <c r="DS10" s="212"/>
      <c r="DT10" s="212"/>
      <c r="DU10" s="212"/>
      <c r="DV10" s="212"/>
      <c r="DW10" s="212"/>
      <c r="DX10" s="212"/>
      <c r="DY10" s="212"/>
      <c r="DZ10" s="212"/>
      <c r="EA10" s="212"/>
      <c r="EB10" s="212"/>
      <c r="EC10" s="212"/>
      <c r="ED10" s="212"/>
      <c r="EE10" s="212"/>
      <c r="EF10" s="212"/>
      <c r="EG10" s="212"/>
      <c r="EH10" s="212"/>
      <c r="EI10" s="212"/>
      <c r="EJ10" s="212"/>
      <c r="EK10" s="212">
        <f>FL10+FM10+FN10+FO10+FP10+FT10</f>
        <v>3350.0820000000003</v>
      </c>
      <c r="EL10" s="212"/>
      <c r="EM10" s="212"/>
      <c r="EN10" s="212"/>
      <c r="EO10" s="212"/>
      <c r="EP10" s="212"/>
      <c r="EQ10" s="212"/>
      <c r="ER10" s="212"/>
      <c r="ES10" s="212"/>
      <c r="ET10" s="212"/>
      <c r="EU10" s="212"/>
      <c r="EV10" s="212"/>
      <c r="EW10" s="212"/>
      <c r="EX10" s="212"/>
      <c r="EY10" s="212"/>
      <c r="EZ10" s="212"/>
      <c r="FA10" s="212"/>
      <c r="FB10" s="212"/>
      <c r="FC10" s="212"/>
      <c r="FD10" s="212"/>
      <c r="FE10" s="212"/>
      <c r="FF10" s="212"/>
      <c r="FG10" s="212"/>
      <c r="FH10" s="212"/>
      <c r="FI10" s="212"/>
      <c r="FJ10" s="212"/>
      <c r="FK10" s="212"/>
      <c r="FL10" s="11" t="str">
        <f>'данные АТС'!B11</f>
        <v>759,17</v>
      </c>
      <c r="FM10" s="14">
        <f>ROUND(FL10*0.31*20.02%,2)</f>
        <v>47.12</v>
      </c>
      <c r="FN10" s="12">
        <f>'1 ЦК'!FN19:FP19</f>
        <v>2.883</v>
      </c>
      <c r="FO10" s="12"/>
      <c r="FP10" s="12"/>
      <c r="FQ10" s="13">
        <v>734.06</v>
      </c>
      <c r="FR10" s="13">
        <v>1296.3879999999999</v>
      </c>
      <c r="FS10" s="13">
        <v>1478.3119999999999</v>
      </c>
      <c r="FT10" s="13">
        <v>2540.9090000000001</v>
      </c>
    </row>
    <row r="11" spans="1:176" ht="15.75" customHeight="1">
      <c r="A11" s="213" t="s">
        <v>17</v>
      </c>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2">
        <f>FL11+FM11+FN11+FO11:FO12+FP11+FQ11</f>
        <v>2081.8429999999998</v>
      </c>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f>FL11+FM11+FN11+FO11+FP11+FR11</f>
        <v>2644.1709999999998</v>
      </c>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f>FL11+FM11+FN11+FO11+FP11+FS11</f>
        <v>2826.0949999999998</v>
      </c>
      <c r="DK11" s="212"/>
      <c r="DL11" s="212"/>
      <c r="DM11" s="212"/>
      <c r="DN11" s="212"/>
      <c r="DO11" s="212"/>
      <c r="DP11" s="212"/>
      <c r="DQ11" s="212"/>
      <c r="DR11" s="212"/>
      <c r="DS11" s="212"/>
      <c r="DT11" s="212"/>
      <c r="DU11" s="212"/>
      <c r="DV11" s="212"/>
      <c r="DW11" s="212"/>
      <c r="DX11" s="212"/>
      <c r="DY11" s="212"/>
      <c r="DZ11" s="212"/>
      <c r="EA11" s="212"/>
      <c r="EB11" s="212"/>
      <c r="EC11" s="212"/>
      <c r="ED11" s="212"/>
      <c r="EE11" s="212"/>
      <c r="EF11" s="212"/>
      <c r="EG11" s="212"/>
      <c r="EH11" s="212"/>
      <c r="EI11" s="212"/>
      <c r="EJ11" s="212"/>
      <c r="EK11" s="212">
        <f>FL11+FM11+FN11+FO11+FP11+FT11</f>
        <v>3888.692</v>
      </c>
      <c r="EL11" s="212"/>
      <c r="EM11" s="212"/>
      <c r="EN11" s="212"/>
      <c r="EO11" s="212"/>
      <c r="EP11" s="212"/>
      <c r="EQ11" s="212"/>
      <c r="ER11" s="212"/>
      <c r="ES11" s="212"/>
      <c r="ET11" s="212"/>
      <c r="EU11" s="212"/>
      <c r="EV11" s="212"/>
      <c r="EW11" s="212"/>
      <c r="EX11" s="212"/>
      <c r="EY11" s="212"/>
      <c r="EZ11" s="212"/>
      <c r="FA11" s="212"/>
      <c r="FB11" s="212"/>
      <c r="FC11" s="212"/>
      <c r="FD11" s="212"/>
      <c r="FE11" s="212"/>
      <c r="FF11" s="212"/>
      <c r="FG11" s="212"/>
      <c r="FH11" s="212"/>
      <c r="FI11" s="212"/>
      <c r="FJ11" s="212"/>
      <c r="FK11" s="212"/>
      <c r="FL11" s="11" t="str">
        <f>'данные АТС'!B12</f>
        <v>1266,31</v>
      </c>
      <c r="FM11" s="14">
        <f>ROUND(FL11*0.31*20.02%,2)</f>
        <v>78.59</v>
      </c>
      <c r="FN11" s="12">
        <f>'1 ЦК'!FN19:FP19</f>
        <v>2.883</v>
      </c>
      <c r="FO11" s="12"/>
      <c r="FP11" s="12"/>
      <c r="FQ11" s="13">
        <v>734.06</v>
      </c>
      <c r="FR11" s="13">
        <v>1296.3879999999999</v>
      </c>
      <c r="FS11" s="13">
        <v>1478.3119999999999</v>
      </c>
      <c r="FT11" s="13">
        <v>2540.9090000000001</v>
      </c>
    </row>
    <row r="12" spans="1:176" ht="15.75" customHeight="1">
      <c r="A12" s="213" t="s">
        <v>16</v>
      </c>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2">
        <f>FL12+FM12+FN12+FO12:FO31+FP12+FQ12</f>
        <v>3801.3330000000001</v>
      </c>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f>FL12+FM12+FN12+FO12+FP12+FR12</f>
        <v>4363.6610000000001</v>
      </c>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f>FL12+FM12+FN12+FO12+FP12+FS12</f>
        <v>4545.585</v>
      </c>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f>FL12+FM12+FN12+FO12+FP12+FT12</f>
        <v>5608.1820000000007</v>
      </c>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11" t="str">
        <f>'данные АТС'!B13</f>
        <v>2885,32</v>
      </c>
      <c r="FM12" s="14">
        <f>ROUND(FL12*0.31*20.02%,2)</f>
        <v>179.07</v>
      </c>
      <c r="FN12" s="12">
        <f>'1 ЦК'!FN19:FP19</f>
        <v>2.883</v>
      </c>
      <c r="FO12" s="12"/>
      <c r="FP12" s="12"/>
      <c r="FQ12" s="13">
        <v>734.06</v>
      </c>
      <c r="FR12" s="13">
        <v>1296.3879999999999</v>
      </c>
      <c r="FS12" s="13">
        <v>1478.3119999999999</v>
      </c>
      <c r="FT12" s="13">
        <v>2540.9090000000001</v>
      </c>
    </row>
    <row r="13" spans="1:176" ht="15.75" customHeight="1">
      <c r="A13" s="214" t="s">
        <v>224</v>
      </c>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4"/>
      <c r="CL13" s="214"/>
      <c r="CM13" s="214"/>
      <c r="CN13" s="214"/>
      <c r="CO13" s="214"/>
      <c r="CP13" s="214"/>
      <c r="CQ13" s="214"/>
      <c r="CR13" s="214"/>
      <c r="CS13" s="214"/>
      <c r="CT13" s="214"/>
      <c r="CU13" s="214"/>
      <c r="CV13" s="214"/>
      <c r="CW13" s="214"/>
      <c r="CX13" s="214"/>
      <c r="CY13" s="214"/>
      <c r="CZ13" s="214"/>
      <c r="DA13" s="214"/>
      <c r="DB13" s="214"/>
      <c r="DC13" s="214"/>
      <c r="DD13" s="214"/>
      <c r="DE13" s="214"/>
      <c r="DF13" s="214"/>
      <c r="DG13" s="214"/>
      <c r="DH13" s="214"/>
      <c r="DI13" s="214"/>
      <c r="DJ13" s="214"/>
      <c r="DK13" s="214"/>
      <c r="DL13" s="214"/>
      <c r="DM13" s="214"/>
      <c r="DN13" s="214"/>
      <c r="DO13" s="214"/>
      <c r="DP13" s="214"/>
      <c r="DQ13" s="214"/>
      <c r="DR13" s="214"/>
      <c r="DS13" s="214"/>
      <c r="DT13" s="214"/>
      <c r="DU13" s="214"/>
      <c r="DV13" s="214"/>
      <c r="DW13" s="214"/>
      <c r="DX13" s="214"/>
      <c r="DY13" s="214"/>
      <c r="DZ13" s="214"/>
      <c r="EA13" s="214"/>
      <c r="EB13" s="214"/>
      <c r="EC13" s="214"/>
      <c r="ED13" s="214"/>
      <c r="EE13" s="214"/>
      <c r="EF13" s="214"/>
      <c r="EG13" s="214"/>
      <c r="EH13" s="214"/>
      <c r="EI13" s="214"/>
      <c r="EJ13" s="214"/>
      <c r="EK13" s="214"/>
      <c r="EL13" s="214"/>
      <c r="EM13" s="214"/>
      <c r="EN13" s="214"/>
      <c r="EO13" s="214"/>
      <c r="EP13" s="214"/>
      <c r="EQ13" s="214"/>
      <c r="ER13" s="214"/>
      <c r="ES13" s="214"/>
      <c r="ET13" s="214"/>
      <c r="EU13" s="214"/>
      <c r="EV13" s="214"/>
      <c r="EW13" s="214"/>
      <c r="EX13" s="214"/>
      <c r="EY13" s="214"/>
      <c r="EZ13" s="214"/>
      <c r="FA13" s="214"/>
      <c r="FB13" s="214"/>
      <c r="FC13" s="214"/>
      <c r="FD13" s="214"/>
      <c r="FE13" s="214"/>
      <c r="FF13" s="214"/>
      <c r="FG13" s="214"/>
      <c r="FH13" s="214"/>
      <c r="FI13" s="214"/>
      <c r="FJ13" s="214"/>
      <c r="FK13" s="214"/>
      <c r="FL13" s="17"/>
      <c r="FM13" s="18"/>
      <c r="FN13" s="19"/>
      <c r="FO13" s="19"/>
      <c r="FP13" s="19"/>
      <c r="FQ13" s="20"/>
      <c r="FR13" s="20"/>
      <c r="FS13" s="20"/>
      <c r="FT13" s="20"/>
    </row>
    <row r="14" spans="1:176" ht="15.75" customHeight="1">
      <c r="A14" s="180" t="s">
        <v>19</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t="s">
        <v>4</v>
      </c>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180"/>
      <c r="DV14" s="180"/>
      <c r="DW14" s="180"/>
      <c r="DX14" s="180"/>
      <c r="DY14" s="180"/>
      <c r="DZ14" s="180"/>
      <c r="EA14" s="180"/>
      <c r="EB14" s="180"/>
      <c r="EC14" s="180"/>
      <c r="ED14" s="180"/>
      <c r="EE14" s="180"/>
      <c r="EF14" s="180"/>
      <c r="EG14" s="180"/>
      <c r="EH14" s="180"/>
      <c r="EI14" s="180"/>
      <c r="EJ14" s="180"/>
      <c r="EK14" s="180"/>
      <c r="EL14" s="180"/>
      <c r="EM14" s="180"/>
      <c r="EN14" s="180"/>
      <c r="EO14" s="180"/>
      <c r="EP14" s="180"/>
      <c r="EQ14" s="180"/>
      <c r="ER14" s="180"/>
      <c r="ES14" s="180"/>
      <c r="ET14" s="180"/>
      <c r="EU14" s="180"/>
      <c r="EV14" s="180"/>
      <c r="EW14" s="180"/>
      <c r="EX14" s="180"/>
      <c r="EY14" s="180"/>
      <c r="EZ14" s="180"/>
      <c r="FA14" s="180"/>
      <c r="FB14" s="180"/>
      <c r="FC14" s="180"/>
      <c r="FD14" s="180"/>
      <c r="FE14" s="180"/>
      <c r="FF14" s="180"/>
      <c r="FG14" s="180"/>
      <c r="FH14" s="180"/>
      <c r="FI14" s="180"/>
      <c r="FJ14" s="180"/>
      <c r="FK14" s="180"/>
      <c r="FL14" s="107"/>
      <c r="FM14" s="106"/>
      <c r="FN14" s="106"/>
      <c r="FO14" s="106"/>
      <c r="FP14" s="106"/>
      <c r="FQ14" s="10" t="s">
        <v>25</v>
      </c>
      <c r="FR14" s="10" t="s">
        <v>26</v>
      </c>
      <c r="FS14" s="10" t="s">
        <v>27</v>
      </c>
      <c r="FT14" s="10" t="s">
        <v>28</v>
      </c>
    </row>
    <row r="15" spans="1:176" ht="15.75" customHeight="1">
      <c r="A15" s="180"/>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t="s">
        <v>0</v>
      </c>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t="s">
        <v>1</v>
      </c>
      <c r="CJ15" s="180"/>
      <c r="CK15" s="180"/>
      <c r="CL15" s="180"/>
      <c r="CM15" s="180"/>
      <c r="CN15" s="180"/>
      <c r="CO15" s="180"/>
      <c r="CP15" s="180"/>
      <c r="CQ15" s="180"/>
      <c r="CR15" s="180"/>
      <c r="CS15" s="180"/>
      <c r="CT15" s="180"/>
      <c r="CU15" s="180"/>
      <c r="CV15" s="180"/>
      <c r="CW15" s="180"/>
      <c r="CX15" s="180"/>
      <c r="CY15" s="180"/>
      <c r="CZ15" s="180"/>
      <c r="DA15" s="180"/>
      <c r="DB15" s="180"/>
      <c r="DC15" s="180"/>
      <c r="DD15" s="180"/>
      <c r="DE15" s="180"/>
      <c r="DF15" s="180"/>
      <c r="DG15" s="180"/>
      <c r="DH15" s="180"/>
      <c r="DI15" s="180"/>
      <c r="DJ15" s="180" t="s">
        <v>2</v>
      </c>
      <c r="DK15" s="180"/>
      <c r="DL15" s="180"/>
      <c r="DM15" s="180"/>
      <c r="DN15" s="180"/>
      <c r="DO15" s="180"/>
      <c r="DP15" s="180"/>
      <c r="DQ15" s="180"/>
      <c r="DR15" s="180"/>
      <c r="DS15" s="180"/>
      <c r="DT15" s="180"/>
      <c r="DU15" s="180"/>
      <c r="DV15" s="180"/>
      <c r="DW15" s="180"/>
      <c r="DX15" s="180"/>
      <c r="DY15" s="180"/>
      <c r="DZ15" s="180"/>
      <c r="EA15" s="180"/>
      <c r="EB15" s="180"/>
      <c r="EC15" s="180"/>
      <c r="ED15" s="180"/>
      <c r="EE15" s="180"/>
      <c r="EF15" s="180"/>
      <c r="EG15" s="180"/>
      <c r="EH15" s="180"/>
      <c r="EI15" s="180"/>
      <c r="EJ15" s="180"/>
      <c r="EK15" s="180" t="s">
        <v>3</v>
      </c>
      <c r="EL15" s="180"/>
      <c r="EM15" s="180"/>
      <c r="EN15" s="180"/>
      <c r="EO15" s="180"/>
      <c r="EP15" s="180"/>
      <c r="EQ15" s="180"/>
      <c r="ER15" s="180"/>
      <c r="ES15" s="180"/>
      <c r="ET15" s="180"/>
      <c r="EU15" s="180"/>
      <c r="EV15" s="180"/>
      <c r="EW15" s="180"/>
      <c r="EX15" s="180"/>
      <c r="EY15" s="180"/>
      <c r="EZ15" s="180"/>
      <c r="FA15" s="180"/>
      <c r="FB15" s="180"/>
      <c r="FC15" s="180"/>
      <c r="FD15" s="180"/>
      <c r="FE15" s="180"/>
      <c r="FF15" s="180"/>
      <c r="FG15" s="180"/>
      <c r="FH15" s="180"/>
      <c r="FI15" s="180"/>
      <c r="FJ15" s="180"/>
      <c r="FK15" s="180"/>
      <c r="FL15" s="11"/>
      <c r="FM15" s="14"/>
      <c r="FN15" s="12"/>
      <c r="FO15" s="12"/>
      <c r="FP15" s="12"/>
      <c r="FQ15" s="13"/>
      <c r="FR15" s="13"/>
      <c r="FS15" s="13"/>
      <c r="FT15" s="13"/>
    </row>
    <row r="16" spans="1:176" ht="15.75" customHeight="1">
      <c r="A16" s="213" t="s">
        <v>18</v>
      </c>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2">
        <f>FL16+FM16+FN16+FQ16</f>
        <v>1540.473</v>
      </c>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f>FL16+FM16+FN16+FO16+FP16+FR16</f>
        <v>2102.8009999999999</v>
      </c>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f>FL16+FM16+FN16+FO16+FP16+FS16</f>
        <v>2284.7249999999999</v>
      </c>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c r="EI16" s="212"/>
      <c r="EJ16" s="212"/>
      <c r="EK16" s="212">
        <f>FL16+FM16+FN16+FO16+FP16+FT16</f>
        <v>3347.3220000000001</v>
      </c>
      <c r="EL16" s="212"/>
      <c r="EM16" s="212"/>
      <c r="EN16" s="212"/>
      <c r="EO16" s="212"/>
      <c r="EP16" s="212"/>
      <c r="EQ16" s="212"/>
      <c r="ER16" s="212"/>
      <c r="ES16" s="212"/>
      <c r="ET16" s="212"/>
      <c r="EU16" s="212"/>
      <c r="EV16" s="212"/>
      <c r="EW16" s="212"/>
      <c r="EX16" s="212"/>
      <c r="EY16" s="212"/>
      <c r="EZ16" s="212"/>
      <c r="FA16" s="212"/>
      <c r="FB16" s="212"/>
      <c r="FC16" s="212"/>
      <c r="FD16" s="212"/>
      <c r="FE16" s="212"/>
      <c r="FF16" s="212"/>
      <c r="FG16" s="212"/>
      <c r="FH16" s="212"/>
      <c r="FI16" s="212"/>
      <c r="FJ16" s="212"/>
      <c r="FK16" s="212"/>
      <c r="FL16" s="11" t="str">
        <f>FL10</f>
        <v>759,17</v>
      </c>
      <c r="FM16" s="14">
        <f>ROUND(FL16*0.31*18.85%,2)</f>
        <v>44.36</v>
      </c>
      <c r="FN16" s="12">
        <f>FN10</f>
        <v>2.883</v>
      </c>
      <c r="FO16" s="12"/>
      <c r="FP16" s="12"/>
      <c r="FQ16" s="13">
        <v>734.06</v>
      </c>
      <c r="FR16" s="13">
        <v>1296.3879999999999</v>
      </c>
      <c r="FS16" s="13">
        <v>1478.3119999999999</v>
      </c>
      <c r="FT16" s="13">
        <v>2540.9090000000001</v>
      </c>
    </row>
    <row r="17" spans="1:176" ht="15.75" customHeight="1">
      <c r="A17" s="213" t="s">
        <v>17</v>
      </c>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2">
        <f>FL17+FM17+FN17+FO17:FO18+FP17+FQ17</f>
        <v>2077.2529999999997</v>
      </c>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f>FL17+FM17+FN17+FO17+FP17+FR17</f>
        <v>2639.5810000000001</v>
      </c>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f>FL17+FM17+FN17+FO17+FP17+FS17</f>
        <v>2821.5050000000001</v>
      </c>
      <c r="DK17" s="212"/>
      <c r="DL17" s="212"/>
      <c r="DM17" s="212"/>
      <c r="DN17" s="212"/>
      <c r="DO17" s="212"/>
      <c r="DP17" s="212"/>
      <c r="DQ17" s="212"/>
      <c r="DR17" s="212"/>
      <c r="DS17" s="212"/>
      <c r="DT17" s="212"/>
      <c r="DU17" s="212"/>
      <c r="DV17" s="212"/>
      <c r="DW17" s="212"/>
      <c r="DX17" s="212"/>
      <c r="DY17" s="212"/>
      <c r="DZ17" s="212"/>
      <c r="EA17" s="212"/>
      <c r="EB17" s="212"/>
      <c r="EC17" s="212"/>
      <c r="ED17" s="212"/>
      <c r="EE17" s="212"/>
      <c r="EF17" s="212"/>
      <c r="EG17" s="212"/>
      <c r="EH17" s="212"/>
      <c r="EI17" s="212"/>
      <c r="EJ17" s="212"/>
      <c r="EK17" s="212">
        <f>FL17+FM17+FN17+FO17+FP17+FT17</f>
        <v>3884.1019999999999</v>
      </c>
      <c r="EL17" s="212"/>
      <c r="EM17" s="212"/>
      <c r="EN17" s="212"/>
      <c r="EO17" s="212"/>
      <c r="EP17" s="212"/>
      <c r="EQ17" s="212"/>
      <c r="ER17" s="212"/>
      <c r="ES17" s="212"/>
      <c r="ET17" s="212"/>
      <c r="EU17" s="212"/>
      <c r="EV17" s="212"/>
      <c r="EW17" s="212"/>
      <c r="EX17" s="212"/>
      <c r="EY17" s="212"/>
      <c r="EZ17" s="212"/>
      <c r="FA17" s="212"/>
      <c r="FB17" s="212"/>
      <c r="FC17" s="212"/>
      <c r="FD17" s="212"/>
      <c r="FE17" s="212"/>
      <c r="FF17" s="212"/>
      <c r="FG17" s="212"/>
      <c r="FH17" s="212"/>
      <c r="FI17" s="212"/>
      <c r="FJ17" s="212"/>
      <c r="FK17" s="212"/>
      <c r="FL17" s="11" t="str">
        <f>FL11</f>
        <v>1266,31</v>
      </c>
      <c r="FM17" s="14">
        <f>ROUND(FL17*0.31*18.85%,2)</f>
        <v>74</v>
      </c>
      <c r="FN17" s="12">
        <f>FN10</f>
        <v>2.883</v>
      </c>
      <c r="FO17" s="12"/>
      <c r="FP17" s="12"/>
      <c r="FQ17" s="13">
        <v>734.06</v>
      </c>
      <c r="FR17" s="13">
        <v>1296.3879999999999</v>
      </c>
      <c r="FS17" s="13">
        <v>1478.3119999999999</v>
      </c>
      <c r="FT17" s="13">
        <v>2540.9090000000001</v>
      </c>
    </row>
    <row r="18" spans="1:176" ht="15.75" customHeight="1">
      <c r="A18" s="213" t="s">
        <v>16</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2">
        <f>FL18+FM18+FN18+FO18:FO37+FP18+FQ18</f>
        <v>3790.8629999999998</v>
      </c>
      <c r="BI18" s="212"/>
      <c r="BJ18" s="212"/>
      <c r="BK18" s="212"/>
      <c r="BL18" s="212"/>
      <c r="BM18" s="212"/>
      <c r="BN18" s="212"/>
      <c r="BO18" s="212"/>
      <c r="BP18" s="212"/>
      <c r="BQ18" s="212"/>
      <c r="BR18" s="212"/>
      <c r="BS18" s="212"/>
      <c r="BT18" s="212"/>
      <c r="BU18" s="212"/>
      <c r="BV18" s="212"/>
      <c r="BW18" s="212"/>
      <c r="BX18" s="212"/>
      <c r="BY18" s="212"/>
      <c r="BZ18" s="212"/>
      <c r="CA18" s="212"/>
      <c r="CB18" s="212"/>
      <c r="CC18" s="212"/>
      <c r="CD18" s="212"/>
      <c r="CE18" s="212"/>
      <c r="CF18" s="212"/>
      <c r="CG18" s="212"/>
      <c r="CH18" s="212"/>
      <c r="CI18" s="212">
        <f>FL18+FM18+FN18+FO18+FP18+FR18</f>
        <v>4353.1909999999998</v>
      </c>
      <c r="CJ18" s="212"/>
      <c r="CK18" s="212"/>
      <c r="CL18" s="212"/>
      <c r="CM18" s="212"/>
      <c r="CN18" s="212"/>
      <c r="CO18" s="212"/>
      <c r="CP18" s="212"/>
      <c r="CQ18" s="212"/>
      <c r="CR18" s="212"/>
      <c r="CS18" s="212"/>
      <c r="CT18" s="212"/>
      <c r="CU18" s="212"/>
      <c r="CV18" s="212"/>
      <c r="CW18" s="212"/>
      <c r="CX18" s="212"/>
      <c r="CY18" s="212"/>
      <c r="CZ18" s="212"/>
      <c r="DA18" s="212"/>
      <c r="DB18" s="212"/>
      <c r="DC18" s="212"/>
      <c r="DD18" s="212"/>
      <c r="DE18" s="212"/>
      <c r="DF18" s="212"/>
      <c r="DG18" s="212"/>
      <c r="DH18" s="212"/>
      <c r="DI18" s="212"/>
      <c r="DJ18" s="212">
        <f>FL18+FM18+FN18+FO18+FP18+FS18</f>
        <v>4535.1149999999998</v>
      </c>
      <c r="DK18" s="212"/>
      <c r="DL18" s="212"/>
      <c r="DM18" s="212"/>
      <c r="DN18" s="212"/>
      <c r="DO18" s="212"/>
      <c r="DP18" s="212"/>
      <c r="DQ18" s="212"/>
      <c r="DR18" s="212"/>
      <c r="DS18" s="212"/>
      <c r="DT18" s="212"/>
      <c r="DU18" s="212"/>
      <c r="DV18" s="212"/>
      <c r="DW18" s="212"/>
      <c r="DX18" s="212"/>
      <c r="DY18" s="212"/>
      <c r="DZ18" s="212"/>
      <c r="EA18" s="212"/>
      <c r="EB18" s="212"/>
      <c r="EC18" s="212"/>
      <c r="ED18" s="212"/>
      <c r="EE18" s="212"/>
      <c r="EF18" s="212"/>
      <c r="EG18" s="212"/>
      <c r="EH18" s="212"/>
      <c r="EI18" s="212"/>
      <c r="EJ18" s="212"/>
      <c r="EK18" s="212">
        <f>FL18+FM18+FN18+FO18+FP18+FT18</f>
        <v>5597.7119999999995</v>
      </c>
      <c r="EL18" s="212"/>
      <c r="EM18" s="212"/>
      <c r="EN18" s="212"/>
      <c r="EO18" s="212"/>
      <c r="EP18" s="212"/>
      <c r="EQ18" s="212"/>
      <c r="ER18" s="212"/>
      <c r="ES18" s="212"/>
      <c r="ET18" s="212"/>
      <c r="EU18" s="212"/>
      <c r="EV18" s="212"/>
      <c r="EW18" s="212"/>
      <c r="EX18" s="212"/>
      <c r="EY18" s="212"/>
      <c r="EZ18" s="212"/>
      <c r="FA18" s="212"/>
      <c r="FB18" s="212"/>
      <c r="FC18" s="212"/>
      <c r="FD18" s="212"/>
      <c r="FE18" s="212"/>
      <c r="FF18" s="212"/>
      <c r="FG18" s="212"/>
      <c r="FH18" s="212"/>
      <c r="FI18" s="212"/>
      <c r="FJ18" s="212"/>
      <c r="FK18" s="212"/>
      <c r="FL18" s="11" t="str">
        <f>FL12</f>
        <v>2885,32</v>
      </c>
      <c r="FM18" s="14">
        <f>ROUND(FL18*0.31*18.85%,2)</f>
        <v>168.6</v>
      </c>
      <c r="FN18" s="12">
        <f>FN10</f>
        <v>2.883</v>
      </c>
      <c r="FO18" s="12"/>
      <c r="FP18" s="12"/>
      <c r="FQ18" s="13">
        <v>734.06</v>
      </c>
      <c r="FR18" s="13">
        <v>1296.3879999999999</v>
      </c>
      <c r="FS18" s="13">
        <v>1478.3119999999999</v>
      </c>
      <c r="FT18" s="13">
        <v>2540.9090000000001</v>
      </c>
    </row>
    <row r="19" spans="1:176" ht="15.75" customHeight="1">
      <c r="A19" s="214" t="s">
        <v>225</v>
      </c>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c r="CF19" s="214"/>
      <c r="CG19" s="214"/>
      <c r="CH19" s="214"/>
      <c r="CI19" s="214"/>
      <c r="CJ19" s="214"/>
      <c r="CK19" s="214"/>
      <c r="CL19" s="214"/>
      <c r="CM19" s="214"/>
      <c r="CN19" s="214"/>
      <c r="CO19" s="214"/>
      <c r="CP19" s="214"/>
      <c r="CQ19" s="214"/>
      <c r="CR19" s="214"/>
      <c r="CS19" s="214"/>
      <c r="CT19" s="214"/>
      <c r="CU19" s="214"/>
      <c r="CV19" s="214"/>
      <c r="CW19" s="214"/>
      <c r="CX19" s="214"/>
      <c r="CY19" s="214"/>
      <c r="CZ19" s="214"/>
      <c r="DA19" s="214"/>
      <c r="DB19" s="214"/>
      <c r="DC19" s="214"/>
      <c r="DD19" s="214"/>
      <c r="DE19" s="214"/>
      <c r="DF19" s="214"/>
      <c r="DG19" s="214"/>
      <c r="DH19" s="214"/>
      <c r="DI19" s="214"/>
      <c r="DJ19" s="214"/>
      <c r="DK19" s="214"/>
      <c r="DL19" s="214"/>
      <c r="DM19" s="214"/>
      <c r="DN19" s="214"/>
      <c r="DO19" s="214"/>
      <c r="DP19" s="214"/>
      <c r="DQ19" s="214"/>
      <c r="DR19" s="214"/>
      <c r="DS19" s="214"/>
      <c r="DT19" s="214"/>
      <c r="DU19" s="214"/>
      <c r="DV19" s="214"/>
      <c r="DW19" s="214"/>
      <c r="DX19" s="214"/>
      <c r="DY19" s="214"/>
      <c r="DZ19" s="214"/>
      <c r="EA19" s="214"/>
      <c r="EB19" s="214"/>
      <c r="EC19" s="214"/>
      <c r="ED19" s="214"/>
      <c r="EE19" s="214"/>
      <c r="EF19" s="214"/>
      <c r="EG19" s="214"/>
      <c r="EH19" s="214"/>
      <c r="EI19" s="214"/>
      <c r="EJ19" s="214"/>
      <c r="EK19" s="214"/>
      <c r="EL19" s="214"/>
      <c r="EM19" s="214"/>
      <c r="EN19" s="214"/>
      <c r="EO19" s="214"/>
      <c r="EP19" s="214"/>
      <c r="EQ19" s="214"/>
      <c r="ER19" s="214"/>
      <c r="ES19" s="214"/>
      <c r="ET19" s="214"/>
      <c r="EU19" s="214"/>
      <c r="EV19" s="214"/>
      <c r="EW19" s="214"/>
      <c r="EX19" s="214"/>
      <c r="EY19" s="214"/>
      <c r="EZ19" s="214"/>
      <c r="FA19" s="214"/>
      <c r="FB19" s="214"/>
      <c r="FC19" s="214"/>
      <c r="FD19" s="214"/>
      <c r="FE19" s="214"/>
      <c r="FF19" s="214"/>
      <c r="FG19" s="214"/>
      <c r="FH19" s="214"/>
      <c r="FI19" s="214"/>
      <c r="FJ19" s="214"/>
      <c r="FK19" s="214"/>
      <c r="FL19" s="17"/>
      <c r="FM19" s="18"/>
      <c r="FN19" s="19"/>
      <c r="FO19" s="19"/>
      <c r="FP19" s="19"/>
      <c r="FQ19" s="20"/>
      <c r="FR19" s="20"/>
      <c r="FS19" s="20"/>
      <c r="FT19" s="20"/>
    </row>
    <row r="20" spans="1:176" ht="15.75" customHeight="1">
      <c r="A20" s="180" t="s">
        <v>19</v>
      </c>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t="s">
        <v>4</v>
      </c>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c r="DB20" s="180"/>
      <c r="DC20" s="180"/>
      <c r="DD20" s="180"/>
      <c r="DE20" s="180"/>
      <c r="DF20" s="180"/>
      <c r="DG20" s="180"/>
      <c r="DH20" s="180"/>
      <c r="DI20" s="180"/>
      <c r="DJ20" s="180"/>
      <c r="DK20" s="180"/>
      <c r="DL20" s="180"/>
      <c r="DM20" s="180"/>
      <c r="DN20" s="180"/>
      <c r="DO20" s="180"/>
      <c r="DP20" s="180"/>
      <c r="DQ20" s="180"/>
      <c r="DR20" s="180"/>
      <c r="DS20" s="180"/>
      <c r="DT20" s="180"/>
      <c r="DU20" s="180"/>
      <c r="DV20" s="180"/>
      <c r="DW20" s="180"/>
      <c r="DX20" s="180"/>
      <c r="DY20" s="180"/>
      <c r="DZ20" s="180"/>
      <c r="EA20" s="180"/>
      <c r="EB20" s="180"/>
      <c r="EC20" s="180"/>
      <c r="ED20" s="180"/>
      <c r="EE20" s="180"/>
      <c r="EF20" s="180"/>
      <c r="EG20" s="180"/>
      <c r="EH20" s="180"/>
      <c r="EI20" s="180"/>
      <c r="EJ20" s="180"/>
      <c r="EK20" s="180"/>
      <c r="EL20" s="180"/>
      <c r="EM20" s="180"/>
      <c r="EN20" s="180"/>
      <c r="EO20" s="180"/>
      <c r="EP20" s="180"/>
      <c r="EQ20" s="180"/>
      <c r="ER20" s="180"/>
      <c r="ES20" s="180"/>
      <c r="ET20" s="180"/>
      <c r="EU20" s="180"/>
      <c r="EV20" s="180"/>
      <c r="EW20" s="180"/>
      <c r="EX20" s="180"/>
      <c r="EY20" s="180"/>
      <c r="EZ20" s="180"/>
      <c r="FA20" s="180"/>
      <c r="FB20" s="180"/>
      <c r="FC20" s="180"/>
      <c r="FD20" s="180"/>
      <c r="FE20" s="180"/>
      <c r="FF20" s="180"/>
      <c r="FG20" s="180"/>
      <c r="FH20" s="180"/>
      <c r="FI20" s="180"/>
      <c r="FJ20" s="180"/>
      <c r="FK20" s="180"/>
      <c r="FL20" s="107"/>
      <c r="FM20" s="106"/>
      <c r="FN20" s="106"/>
      <c r="FO20" s="106"/>
      <c r="FP20" s="106"/>
      <c r="FQ20" s="10" t="s">
        <v>25</v>
      </c>
      <c r="FR20" s="10" t="s">
        <v>26</v>
      </c>
      <c r="FS20" s="10" t="s">
        <v>27</v>
      </c>
      <c r="FT20" s="10" t="s">
        <v>28</v>
      </c>
    </row>
    <row r="21" spans="1:176" ht="15.75" customHeight="1">
      <c r="A21" s="180"/>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t="s">
        <v>0</v>
      </c>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t="s">
        <v>1</v>
      </c>
      <c r="CJ21" s="180"/>
      <c r="CK21" s="180"/>
      <c r="CL21" s="180"/>
      <c r="CM21" s="180"/>
      <c r="CN21" s="180"/>
      <c r="CO21" s="180"/>
      <c r="CP21" s="180"/>
      <c r="CQ21" s="180"/>
      <c r="CR21" s="180"/>
      <c r="CS21" s="180"/>
      <c r="CT21" s="180"/>
      <c r="CU21" s="180"/>
      <c r="CV21" s="180"/>
      <c r="CW21" s="180"/>
      <c r="CX21" s="180"/>
      <c r="CY21" s="180"/>
      <c r="CZ21" s="180"/>
      <c r="DA21" s="180"/>
      <c r="DB21" s="180"/>
      <c r="DC21" s="180"/>
      <c r="DD21" s="180"/>
      <c r="DE21" s="180"/>
      <c r="DF21" s="180"/>
      <c r="DG21" s="180"/>
      <c r="DH21" s="180"/>
      <c r="DI21" s="180"/>
      <c r="DJ21" s="180" t="s">
        <v>2</v>
      </c>
      <c r="DK21" s="180"/>
      <c r="DL21" s="180"/>
      <c r="DM21" s="180"/>
      <c r="DN21" s="180"/>
      <c r="DO21" s="180"/>
      <c r="DP21" s="180"/>
      <c r="DQ21" s="180"/>
      <c r="DR21" s="180"/>
      <c r="DS21" s="180"/>
      <c r="DT21" s="180"/>
      <c r="DU21" s="180"/>
      <c r="DV21" s="180"/>
      <c r="DW21" s="180"/>
      <c r="DX21" s="180"/>
      <c r="DY21" s="180"/>
      <c r="DZ21" s="180"/>
      <c r="EA21" s="180"/>
      <c r="EB21" s="180"/>
      <c r="EC21" s="180"/>
      <c r="ED21" s="180"/>
      <c r="EE21" s="180"/>
      <c r="EF21" s="180"/>
      <c r="EG21" s="180"/>
      <c r="EH21" s="180"/>
      <c r="EI21" s="180"/>
      <c r="EJ21" s="180"/>
      <c r="EK21" s="180" t="s">
        <v>3</v>
      </c>
      <c r="EL21" s="180"/>
      <c r="EM21" s="180"/>
      <c r="EN21" s="180"/>
      <c r="EO21" s="180"/>
      <c r="EP21" s="180"/>
      <c r="EQ21" s="180"/>
      <c r="ER21" s="180"/>
      <c r="ES21" s="180"/>
      <c r="ET21" s="180"/>
      <c r="EU21" s="180"/>
      <c r="EV21" s="180"/>
      <c r="EW21" s="180"/>
      <c r="EX21" s="180"/>
      <c r="EY21" s="180"/>
      <c r="EZ21" s="180"/>
      <c r="FA21" s="180"/>
      <c r="FB21" s="180"/>
      <c r="FC21" s="180"/>
      <c r="FD21" s="180"/>
      <c r="FE21" s="180"/>
      <c r="FF21" s="180"/>
      <c r="FG21" s="180"/>
      <c r="FH21" s="180"/>
      <c r="FI21" s="180"/>
      <c r="FJ21" s="180"/>
      <c r="FK21" s="180"/>
      <c r="FL21" s="11"/>
      <c r="FM21" s="14"/>
      <c r="FN21" s="12"/>
      <c r="FO21" s="12"/>
      <c r="FP21" s="12"/>
      <c r="FQ21" s="13"/>
      <c r="FR21" s="13"/>
      <c r="FS21" s="13"/>
      <c r="FT21" s="13"/>
    </row>
    <row r="22" spans="1:176" ht="15.75" customHeight="1">
      <c r="A22" s="213" t="s">
        <v>18</v>
      </c>
      <c r="B22" s="213"/>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2">
        <f>FL22+FM22+FN22+FQ22</f>
        <v>1524.2629999999999</v>
      </c>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f>FL22+FM22+FN22+FO22+FP22+FR22</f>
        <v>2086.5909999999999</v>
      </c>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2"/>
      <c r="DJ22" s="212">
        <f>FL22+FM22+FN22+FO22+FP22+FS22</f>
        <v>2268.5149999999999</v>
      </c>
      <c r="DK22" s="212"/>
      <c r="DL22" s="212"/>
      <c r="DM22" s="212"/>
      <c r="DN22" s="212"/>
      <c r="DO22" s="212"/>
      <c r="DP22" s="212"/>
      <c r="DQ22" s="212"/>
      <c r="DR22" s="212"/>
      <c r="DS22" s="212"/>
      <c r="DT22" s="212"/>
      <c r="DU22" s="212"/>
      <c r="DV22" s="212"/>
      <c r="DW22" s="212"/>
      <c r="DX22" s="212"/>
      <c r="DY22" s="212"/>
      <c r="DZ22" s="212"/>
      <c r="EA22" s="212"/>
      <c r="EB22" s="212"/>
      <c r="EC22" s="212"/>
      <c r="ED22" s="212"/>
      <c r="EE22" s="212"/>
      <c r="EF22" s="212"/>
      <c r="EG22" s="212"/>
      <c r="EH22" s="212"/>
      <c r="EI22" s="212"/>
      <c r="EJ22" s="212"/>
      <c r="EK22" s="212">
        <f>FL22+FM22+FN22+FO22+FP22+FT22</f>
        <v>3331.1120000000001</v>
      </c>
      <c r="EL22" s="212"/>
      <c r="EM22" s="212"/>
      <c r="EN22" s="212"/>
      <c r="EO22" s="212"/>
      <c r="EP22" s="212"/>
      <c r="EQ22" s="212"/>
      <c r="ER22" s="212"/>
      <c r="ES22" s="212"/>
      <c r="ET22" s="212"/>
      <c r="EU22" s="212"/>
      <c r="EV22" s="212"/>
      <c r="EW22" s="212"/>
      <c r="EX22" s="212"/>
      <c r="EY22" s="212"/>
      <c r="EZ22" s="212"/>
      <c r="FA22" s="212"/>
      <c r="FB22" s="212"/>
      <c r="FC22" s="212"/>
      <c r="FD22" s="212"/>
      <c r="FE22" s="212"/>
      <c r="FF22" s="212"/>
      <c r="FG22" s="212"/>
      <c r="FH22" s="212"/>
      <c r="FI22" s="212"/>
      <c r="FJ22" s="212"/>
      <c r="FK22" s="212"/>
      <c r="FL22" s="11" t="str">
        <f>FL10</f>
        <v>759,17</v>
      </c>
      <c r="FM22" s="14">
        <f>ROUND(FL22*0.31*11.96%,2)</f>
        <v>28.15</v>
      </c>
      <c r="FN22" s="12">
        <f>FN10</f>
        <v>2.883</v>
      </c>
      <c r="FO22" s="12"/>
      <c r="FP22" s="12"/>
      <c r="FQ22" s="13">
        <v>734.06</v>
      </c>
      <c r="FR22" s="13">
        <v>1296.3879999999999</v>
      </c>
      <c r="FS22" s="13">
        <v>1478.3119999999999</v>
      </c>
      <c r="FT22" s="13">
        <v>2540.9090000000001</v>
      </c>
    </row>
    <row r="23" spans="1:176" ht="15.75" customHeight="1">
      <c r="A23" s="213" t="s">
        <v>17</v>
      </c>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2">
        <f>FL23+FM23+FN23+FO23:FO24+FP23+FQ23</f>
        <v>2050.203</v>
      </c>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f>FL23+FM23+FN23+FO23+FP23+FR23</f>
        <v>2612.5309999999999</v>
      </c>
      <c r="CJ23" s="212"/>
      <c r="CK23" s="212"/>
      <c r="CL23" s="212"/>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2"/>
      <c r="DI23" s="212"/>
      <c r="DJ23" s="212">
        <f>FL23+FM23+FN23+FO23+FP23+FS23</f>
        <v>2794.4549999999999</v>
      </c>
      <c r="DK23" s="212"/>
      <c r="DL23" s="212"/>
      <c r="DM23" s="212"/>
      <c r="DN23" s="212"/>
      <c r="DO23" s="212"/>
      <c r="DP23" s="212"/>
      <c r="DQ23" s="212"/>
      <c r="DR23" s="212"/>
      <c r="DS23" s="212"/>
      <c r="DT23" s="212"/>
      <c r="DU23" s="212"/>
      <c r="DV23" s="212"/>
      <c r="DW23" s="212"/>
      <c r="DX23" s="212"/>
      <c r="DY23" s="212"/>
      <c r="DZ23" s="212"/>
      <c r="EA23" s="212"/>
      <c r="EB23" s="212"/>
      <c r="EC23" s="212"/>
      <c r="ED23" s="212"/>
      <c r="EE23" s="212"/>
      <c r="EF23" s="212"/>
      <c r="EG23" s="212"/>
      <c r="EH23" s="212"/>
      <c r="EI23" s="212"/>
      <c r="EJ23" s="212"/>
      <c r="EK23" s="212">
        <f>FL23+FM23+FN23+FO23+FP23+FT23</f>
        <v>3857.0520000000001</v>
      </c>
      <c r="EL23" s="212"/>
      <c r="EM23" s="212"/>
      <c r="EN23" s="212"/>
      <c r="EO23" s="212"/>
      <c r="EP23" s="212"/>
      <c r="EQ23" s="212"/>
      <c r="ER23" s="212"/>
      <c r="ES23" s="212"/>
      <c r="ET23" s="212"/>
      <c r="EU23" s="212"/>
      <c r="EV23" s="212"/>
      <c r="EW23" s="212"/>
      <c r="EX23" s="212"/>
      <c r="EY23" s="212"/>
      <c r="EZ23" s="212"/>
      <c r="FA23" s="212"/>
      <c r="FB23" s="212"/>
      <c r="FC23" s="212"/>
      <c r="FD23" s="212"/>
      <c r="FE23" s="212"/>
      <c r="FF23" s="212"/>
      <c r="FG23" s="212"/>
      <c r="FH23" s="212"/>
      <c r="FI23" s="212"/>
      <c r="FJ23" s="212"/>
      <c r="FK23" s="212"/>
      <c r="FL23" s="11" t="str">
        <f>FL11</f>
        <v>1266,31</v>
      </c>
      <c r="FM23" s="14">
        <f>ROUND(FL23*0.31*11.96%,2)</f>
        <v>46.95</v>
      </c>
      <c r="FN23" s="12">
        <f>FN11</f>
        <v>2.883</v>
      </c>
      <c r="FO23" s="12"/>
      <c r="FP23" s="12"/>
      <c r="FQ23" s="13">
        <v>734.06</v>
      </c>
      <c r="FR23" s="13">
        <v>1296.3879999999999</v>
      </c>
      <c r="FS23" s="13">
        <v>1478.3119999999999</v>
      </c>
      <c r="FT23" s="13">
        <v>2540.9090000000001</v>
      </c>
    </row>
    <row r="24" spans="1:176" ht="15.75" customHeight="1">
      <c r="A24" s="213" t="s">
        <v>16</v>
      </c>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2">
        <f>FL24+FM24+FN24+FO24:FO43+FP24+FQ24</f>
        <v>3729.2429999999999</v>
      </c>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f>FL24+FM24+FN24+FO24+FP24+FR24</f>
        <v>4291.5709999999999</v>
      </c>
      <c r="CJ24" s="212"/>
      <c r="CK24" s="212"/>
      <c r="CL24" s="212"/>
      <c r="CM24" s="212"/>
      <c r="CN24" s="212"/>
      <c r="CO24" s="212"/>
      <c r="CP24" s="212"/>
      <c r="CQ24" s="212"/>
      <c r="CR24" s="212"/>
      <c r="CS24" s="212"/>
      <c r="CT24" s="212"/>
      <c r="CU24" s="212"/>
      <c r="CV24" s="212"/>
      <c r="CW24" s="212"/>
      <c r="CX24" s="212"/>
      <c r="CY24" s="212"/>
      <c r="CZ24" s="212"/>
      <c r="DA24" s="212"/>
      <c r="DB24" s="212"/>
      <c r="DC24" s="212"/>
      <c r="DD24" s="212"/>
      <c r="DE24" s="212"/>
      <c r="DF24" s="212"/>
      <c r="DG24" s="212"/>
      <c r="DH24" s="212"/>
      <c r="DI24" s="212"/>
      <c r="DJ24" s="212">
        <f>FL24+FM24+FN24+FO24+FP24+FS24</f>
        <v>4473.4949999999999</v>
      </c>
      <c r="DK24" s="212"/>
      <c r="DL24" s="212"/>
      <c r="DM24" s="212"/>
      <c r="DN24" s="212"/>
      <c r="DO24" s="212"/>
      <c r="DP24" s="212"/>
      <c r="DQ24" s="212"/>
      <c r="DR24" s="212"/>
      <c r="DS24" s="212"/>
      <c r="DT24" s="212"/>
      <c r="DU24" s="212"/>
      <c r="DV24" s="212"/>
      <c r="DW24" s="212"/>
      <c r="DX24" s="212"/>
      <c r="DY24" s="212"/>
      <c r="DZ24" s="212"/>
      <c r="EA24" s="212"/>
      <c r="EB24" s="212"/>
      <c r="EC24" s="212"/>
      <c r="ED24" s="212"/>
      <c r="EE24" s="212"/>
      <c r="EF24" s="212"/>
      <c r="EG24" s="212"/>
      <c r="EH24" s="212"/>
      <c r="EI24" s="212"/>
      <c r="EJ24" s="212"/>
      <c r="EK24" s="212">
        <f>FL24+FM24+FN24+FO24+FP24+FT24</f>
        <v>5536.0920000000006</v>
      </c>
      <c r="EL24" s="212"/>
      <c r="EM24" s="212"/>
      <c r="EN24" s="212"/>
      <c r="EO24" s="212"/>
      <c r="EP24" s="212"/>
      <c r="EQ24" s="212"/>
      <c r="ER24" s="212"/>
      <c r="ES24" s="212"/>
      <c r="ET24" s="212"/>
      <c r="EU24" s="212"/>
      <c r="EV24" s="212"/>
      <c r="EW24" s="212"/>
      <c r="EX24" s="212"/>
      <c r="EY24" s="212"/>
      <c r="EZ24" s="212"/>
      <c r="FA24" s="212"/>
      <c r="FB24" s="212"/>
      <c r="FC24" s="212"/>
      <c r="FD24" s="212"/>
      <c r="FE24" s="212"/>
      <c r="FF24" s="212"/>
      <c r="FG24" s="212"/>
      <c r="FH24" s="212"/>
      <c r="FI24" s="212"/>
      <c r="FJ24" s="212"/>
      <c r="FK24" s="212"/>
      <c r="FL24" s="11" t="str">
        <f>FL12</f>
        <v>2885,32</v>
      </c>
      <c r="FM24" s="14">
        <f>ROUND(FL24*0.31*11.96%,2)</f>
        <v>106.98</v>
      </c>
      <c r="FN24" s="12">
        <f>FN12</f>
        <v>2.883</v>
      </c>
      <c r="FO24" s="12"/>
      <c r="FP24" s="12"/>
      <c r="FQ24" s="13">
        <v>734.06</v>
      </c>
      <c r="FR24" s="13">
        <v>1296.3879999999999</v>
      </c>
      <c r="FS24" s="13">
        <v>1478.3119999999999</v>
      </c>
      <c r="FT24" s="13">
        <v>2540.9090000000001</v>
      </c>
    </row>
    <row r="25" spans="1:176" ht="15.75" customHeight="1">
      <c r="A25" s="214" t="s">
        <v>226</v>
      </c>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c r="CF25" s="214"/>
      <c r="CG25" s="214"/>
      <c r="CH25" s="214"/>
      <c r="CI25" s="214"/>
      <c r="CJ25" s="214"/>
      <c r="CK25" s="214"/>
      <c r="CL25" s="214"/>
      <c r="CM25" s="214"/>
      <c r="CN25" s="214"/>
      <c r="CO25" s="214"/>
      <c r="CP25" s="214"/>
      <c r="CQ25" s="214"/>
      <c r="CR25" s="214"/>
      <c r="CS25" s="214"/>
      <c r="CT25" s="214"/>
      <c r="CU25" s="214"/>
      <c r="CV25" s="214"/>
      <c r="CW25" s="214"/>
      <c r="CX25" s="214"/>
      <c r="CY25" s="214"/>
      <c r="CZ25" s="214"/>
      <c r="DA25" s="214"/>
      <c r="DB25" s="214"/>
      <c r="DC25" s="214"/>
      <c r="DD25" s="214"/>
      <c r="DE25" s="214"/>
      <c r="DF25" s="214"/>
      <c r="DG25" s="214"/>
      <c r="DH25" s="214"/>
      <c r="DI25" s="214"/>
      <c r="DJ25" s="214"/>
      <c r="DK25" s="214"/>
      <c r="DL25" s="214"/>
      <c r="DM25" s="214"/>
      <c r="DN25" s="214"/>
      <c r="DO25" s="214"/>
      <c r="DP25" s="214"/>
      <c r="DQ25" s="214"/>
      <c r="DR25" s="214"/>
      <c r="DS25" s="214"/>
      <c r="DT25" s="214"/>
      <c r="DU25" s="214"/>
      <c r="DV25" s="214"/>
      <c r="DW25" s="214"/>
      <c r="DX25" s="214"/>
      <c r="DY25" s="214"/>
      <c r="DZ25" s="214"/>
      <c r="EA25" s="214"/>
      <c r="EB25" s="214"/>
      <c r="EC25" s="214"/>
      <c r="ED25" s="214"/>
      <c r="EE25" s="214"/>
      <c r="EF25" s="214"/>
      <c r="EG25" s="214"/>
      <c r="EH25" s="214"/>
      <c r="EI25" s="214"/>
      <c r="EJ25" s="214"/>
      <c r="EK25" s="214"/>
      <c r="EL25" s="214"/>
      <c r="EM25" s="214"/>
      <c r="EN25" s="214"/>
      <c r="EO25" s="214"/>
      <c r="EP25" s="214"/>
      <c r="EQ25" s="214"/>
      <c r="ER25" s="214"/>
      <c r="ES25" s="214"/>
      <c r="ET25" s="214"/>
      <c r="EU25" s="214"/>
      <c r="EV25" s="214"/>
      <c r="EW25" s="214"/>
      <c r="EX25" s="214"/>
      <c r="EY25" s="214"/>
      <c r="EZ25" s="214"/>
      <c r="FA25" s="214"/>
      <c r="FB25" s="214"/>
      <c r="FC25" s="214"/>
      <c r="FD25" s="214"/>
      <c r="FE25" s="214"/>
      <c r="FF25" s="214"/>
      <c r="FG25" s="214"/>
      <c r="FH25" s="214"/>
      <c r="FI25" s="214"/>
      <c r="FJ25" s="214"/>
      <c r="FK25" s="214"/>
      <c r="FL25" s="17"/>
      <c r="FM25" s="18"/>
      <c r="FN25" s="19"/>
      <c r="FO25" s="19"/>
      <c r="FP25" s="19"/>
      <c r="FQ25" s="20"/>
      <c r="FR25" s="20"/>
      <c r="FS25" s="20"/>
      <c r="FT25" s="20"/>
    </row>
    <row r="26" spans="1:176" ht="15.75" customHeight="1">
      <c r="A26" s="180" t="s">
        <v>19</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t="s">
        <v>4</v>
      </c>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c r="DE26" s="180"/>
      <c r="DF26" s="180"/>
      <c r="DG26" s="180"/>
      <c r="DH26" s="180"/>
      <c r="DI26" s="180"/>
      <c r="DJ26" s="180"/>
      <c r="DK26" s="180"/>
      <c r="DL26" s="180"/>
      <c r="DM26" s="180"/>
      <c r="DN26" s="180"/>
      <c r="DO26" s="180"/>
      <c r="DP26" s="180"/>
      <c r="DQ26" s="180"/>
      <c r="DR26" s="180"/>
      <c r="DS26" s="180"/>
      <c r="DT26" s="180"/>
      <c r="DU26" s="180"/>
      <c r="DV26" s="180"/>
      <c r="DW26" s="180"/>
      <c r="DX26" s="180"/>
      <c r="DY26" s="180"/>
      <c r="DZ26" s="180"/>
      <c r="EA26" s="180"/>
      <c r="EB26" s="180"/>
      <c r="EC26" s="180"/>
      <c r="ED26" s="180"/>
      <c r="EE26" s="180"/>
      <c r="EF26" s="180"/>
      <c r="EG26" s="180"/>
      <c r="EH26" s="180"/>
      <c r="EI26" s="180"/>
      <c r="EJ26" s="180"/>
      <c r="EK26" s="180"/>
      <c r="EL26" s="180"/>
      <c r="EM26" s="180"/>
      <c r="EN26" s="180"/>
      <c r="EO26" s="180"/>
      <c r="EP26" s="180"/>
      <c r="EQ26" s="180"/>
      <c r="ER26" s="180"/>
      <c r="ES26" s="180"/>
      <c r="ET26" s="180"/>
      <c r="EU26" s="180"/>
      <c r="EV26" s="180"/>
      <c r="EW26" s="180"/>
      <c r="EX26" s="180"/>
      <c r="EY26" s="180"/>
      <c r="EZ26" s="180"/>
      <c r="FA26" s="180"/>
      <c r="FB26" s="180"/>
      <c r="FC26" s="180"/>
      <c r="FD26" s="180"/>
      <c r="FE26" s="180"/>
      <c r="FF26" s="180"/>
      <c r="FG26" s="180"/>
      <c r="FH26" s="180"/>
      <c r="FI26" s="180"/>
      <c r="FJ26" s="180"/>
      <c r="FK26" s="180"/>
      <c r="FL26" s="107"/>
      <c r="FM26" s="106"/>
      <c r="FN26" s="106"/>
      <c r="FO26" s="106"/>
      <c r="FP26" s="106"/>
      <c r="FQ26" s="10" t="s">
        <v>25</v>
      </c>
      <c r="FR26" s="10" t="s">
        <v>26</v>
      </c>
      <c r="FS26" s="10" t="s">
        <v>27</v>
      </c>
      <c r="FT26" s="10" t="s">
        <v>28</v>
      </c>
    </row>
    <row r="27" spans="1:176" ht="15.75" customHeight="1">
      <c r="A27" s="180"/>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t="s">
        <v>0</v>
      </c>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t="s">
        <v>1</v>
      </c>
      <c r="CJ27" s="180"/>
      <c r="CK27" s="180"/>
      <c r="CL27" s="180"/>
      <c r="CM27" s="180"/>
      <c r="CN27" s="180"/>
      <c r="CO27" s="180"/>
      <c r="CP27" s="180"/>
      <c r="CQ27" s="180"/>
      <c r="CR27" s="180"/>
      <c r="CS27" s="180"/>
      <c r="CT27" s="180"/>
      <c r="CU27" s="180"/>
      <c r="CV27" s="180"/>
      <c r="CW27" s="180"/>
      <c r="CX27" s="180"/>
      <c r="CY27" s="180"/>
      <c r="CZ27" s="180"/>
      <c r="DA27" s="180"/>
      <c r="DB27" s="180"/>
      <c r="DC27" s="180"/>
      <c r="DD27" s="180"/>
      <c r="DE27" s="180"/>
      <c r="DF27" s="180"/>
      <c r="DG27" s="180"/>
      <c r="DH27" s="180"/>
      <c r="DI27" s="180"/>
      <c r="DJ27" s="180" t="s">
        <v>2</v>
      </c>
      <c r="DK27" s="180"/>
      <c r="DL27" s="180"/>
      <c r="DM27" s="180"/>
      <c r="DN27" s="180"/>
      <c r="DO27" s="180"/>
      <c r="DP27" s="180"/>
      <c r="DQ27" s="180"/>
      <c r="DR27" s="180"/>
      <c r="DS27" s="180"/>
      <c r="DT27" s="180"/>
      <c r="DU27" s="180"/>
      <c r="DV27" s="180"/>
      <c r="DW27" s="180"/>
      <c r="DX27" s="180"/>
      <c r="DY27" s="180"/>
      <c r="DZ27" s="180"/>
      <c r="EA27" s="180"/>
      <c r="EB27" s="180"/>
      <c r="EC27" s="180"/>
      <c r="ED27" s="180"/>
      <c r="EE27" s="180"/>
      <c r="EF27" s="180"/>
      <c r="EG27" s="180"/>
      <c r="EH27" s="180"/>
      <c r="EI27" s="180"/>
      <c r="EJ27" s="180"/>
      <c r="EK27" s="180" t="s">
        <v>3</v>
      </c>
      <c r="EL27" s="180"/>
      <c r="EM27" s="180"/>
      <c r="EN27" s="180"/>
      <c r="EO27" s="180"/>
      <c r="EP27" s="180"/>
      <c r="EQ27" s="180"/>
      <c r="ER27" s="180"/>
      <c r="ES27" s="180"/>
      <c r="ET27" s="180"/>
      <c r="EU27" s="180"/>
      <c r="EV27" s="180"/>
      <c r="EW27" s="180"/>
      <c r="EX27" s="180"/>
      <c r="EY27" s="180"/>
      <c r="EZ27" s="180"/>
      <c r="FA27" s="180"/>
      <c r="FB27" s="180"/>
      <c r="FC27" s="180"/>
      <c r="FD27" s="180"/>
      <c r="FE27" s="180"/>
      <c r="FF27" s="180"/>
      <c r="FG27" s="180"/>
      <c r="FH27" s="180"/>
      <c r="FI27" s="180"/>
      <c r="FJ27" s="180"/>
      <c r="FK27" s="180"/>
      <c r="FL27" s="11"/>
      <c r="FM27" s="14"/>
      <c r="FN27" s="12"/>
      <c r="FO27" s="12"/>
      <c r="FP27" s="12"/>
      <c r="FQ27" s="13"/>
      <c r="FR27" s="13"/>
      <c r="FS27" s="13"/>
      <c r="FT27" s="13"/>
    </row>
    <row r="28" spans="1:176" ht="15.75" customHeight="1">
      <c r="A28" s="213" t="s">
        <v>18</v>
      </c>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2">
        <f>FL28+FM28+FN28+FQ28</f>
        <v>1511.2929999999999</v>
      </c>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2"/>
      <c r="CG28" s="212"/>
      <c r="CH28" s="212"/>
      <c r="CI28" s="212">
        <f>FL28+FM28+FN28+FO28+FP28+FR28</f>
        <v>2073.6210000000001</v>
      </c>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f>FL28+FM28+FN28+FO28+FP28+FS28</f>
        <v>2255.5450000000001</v>
      </c>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f>FL28+FM28+FN28+FO28+FP28+FT28</f>
        <v>3318.1419999999998</v>
      </c>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11" t="str">
        <f>FL10</f>
        <v>759,17</v>
      </c>
      <c r="FM28" s="14">
        <f>ROUND(FL28*0.31*6.45%,2)</f>
        <v>15.18</v>
      </c>
      <c r="FN28" s="12">
        <f>FN16</f>
        <v>2.883</v>
      </c>
      <c r="FO28" s="12"/>
      <c r="FP28" s="12"/>
      <c r="FQ28" s="13">
        <v>734.06</v>
      </c>
      <c r="FR28" s="13">
        <v>1296.3879999999999</v>
      </c>
      <c r="FS28" s="13">
        <v>1478.3119999999999</v>
      </c>
      <c r="FT28" s="13">
        <v>2540.9090000000001</v>
      </c>
    </row>
    <row r="29" spans="1:176" ht="15.75" customHeight="1">
      <c r="A29" s="213" t="s">
        <v>17</v>
      </c>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2">
        <f>FL29+FM29+FN29+FO29:FO30+FP29+FQ29</f>
        <v>2028.5729999999999</v>
      </c>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212"/>
      <c r="CG29" s="212"/>
      <c r="CH29" s="212"/>
      <c r="CI29" s="212">
        <f>FL29+FM29+FN29+FO29+FP29+FR29</f>
        <v>2590.9009999999998</v>
      </c>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f>FL29+FM29+FN29+FO29+FP29+FS29</f>
        <v>2772.8249999999998</v>
      </c>
      <c r="DK29" s="212"/>
      <c r="DL29" s="212"/>
      <c r="DM29" s="212"/>
      <c r="DN29" s="212"/>
      <c r="DO29" s="212"/>
      <c r="DP29" s="212"/>
      <c r="DQ29" s="212"/>
      <c r="DR29" s="212"/>
      <c r="DS29" s="212"/>
      <c r="DT29" s="212"/>
      <c r="DU29" s="212"/>
      <c r="DV29" s="212"/>
      <c r="DW29" s="212"/>
      <c r="DX29" s="212"/>
      <c r="DY29" s="212"/>
      <c r="DZ29" s="212"/>
      <c r="EA29" s="212"/>
      <c r="EB29" s="212"/>
      <c r="EC29" s="212"/>
      <c r="ED29" s="212"/>
      <c r="EE29" s="212"/>
      <c r="EF29" s="212"/>
      <c r="EG29" s="212"/>
      <c r="EH29" s="212"/>
      <c r="EI29" s="212"/>
      <c r="EJ29" s="212"/>
      <c r="EK29" s="212">
        <f>FL29+FM29+FN29+FO29+FP29+FT29</f>
        <v>3835.422</v>
      </c>
      <c r="EL29" s="212"/>
      <c r="EM29" s="212"/>
      <c r="EN29" s="212"/>
      <c r="EO29" s="212"/>
      <c r="EP29" s="212"/>
      <c r="EQ29" s="212"/>
      <c r="ER29" s="212"/>
      <c r="ES29" s="212"/>
      <c r="ET29" s="212"/>
      <c r="EU29" s="212"/>
      <c r="EV29" s="212"/>
      <c r="EW29" s="212"/>
      <c r="EX29" s="212"/>
      <c r="EY29" s="212"/>
      <c r="EZ29" s="212"/>
      <c r="FA29" s="212"/>
      <c r="FB29" s="212"/>
      <c r="FC29" s="212"/>
      <c r="FD29" s="212"/>
      <c r="FE29" s="212"/>
      <c r="FF29" s="212"/>
      <c r="FG29" s="212"/>
      <c r="FH29" s="212"/>
      <c r="FI29" s="212"/>
      <c r="FJ29" s="212"/>
      <c r="FK29" s="212"/>
      <c r="FL29" s="11" t="str">
        <f>FL11</f>
        <v>1266,31</v>
      </c>
      <c r="FM29" s="14">
        <f>ROUND(FL29*0.31*6.45%,2)</f>
        <v>25.32</v>
      </c>
      <c r="FN29" s="12">
        <f>FN11</f>
        <v>2.883</v>
      </c>
      <c r="FO29" s="12"/>
      <c r="FP29" s="12"/>
      <c r="FQ29" s="13">
        <v>734.06</v>
      </c>
      <c r="FR29" s="13">
        <v>1296.3879999999999</v>
      </c>
      <c r="FS29" s="13">
        <v>1478.3119999999999</v>
      </c>
      <c r="FT29" s="13">
        <v>2540.9090000000001</v>
      </c>
    </row>
    <row r="30" spans="1:176" ht="15.75" customHeight="1">
      <c r="A30" s="213" t="s">
        <v>16</v>
      </c>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2">
        <f>FL30+FM30+FN30+FO30:FO49+FP30+FQ30</f>
        <v>3679.953</v>
      </c>
      <c r="BI30" s="212"/>
      <c r="BJ30" s="212"/>
      <c r="BK30" s="212"/>
      <c r="BL30" s="212"/>
      <c r="BM30" s="212"/>
      <c r="BN30" s="212"/>
      <c r="BO30" s="212"/>
      <c r="BP30" s="212"/>
      <c r="BQ30" s="212"/>
      <c r="BR30" s="212"/>
      <c r="BS30" s="212"/>
      <c r="BT30" s="212"/>
      <c r="BU30" s="212"/>
      <c r="BV30" s="212"/>
      <c r="BW30" s="212"/>
      <c r="BX30" s="212"/>
      <c r="BY30" s="212"/>
      <c r="BZ30" s="212"/>
      <c r="CA30" s="212"/>
      <c r="CB30" s="212"/>
      <c r="CC30" s="212"/>
      <c r="CD30" s="212"/>
      <c r="CE30" s="212"/>
      <c r="CF30" s="212"/>
      <c r="CG30" s="212"/>
      <c r="CH30" s="212"/>
      <c r="CI30" s="212">
        <f>FL30+FM30+FN30+FO30+FP30+FR30</f>
        <v>4242.2809999999999</v>
      </c>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f>FL30+FM30+FN30+FO30+FP30+FS30</f>
        <v>4424.2049999999999</v>
      </c>
      <c r="DK30" s="212"/>
      <c r="DL30" s="212"/>
      <c r="DM30" s="212"/>
      <c r="DN30" s="212"/>
      <c r="DO30" s="212"/>
      <c r="DP30" s="212"/>
      <c r="DQ30" s="212"/>
      <c r="DR30" s="212"/>
      <c r="DS30" s="212"/>
      <c r="DT30" s="212"/>
      <c r="DU30" s="212"/>
      <c r="DV30" s="212"/>
      <c r="DW30" s="212"/>
      <c r="DX30" s="212"/>
      <c r="DY30" s="212"/>
      <c r="DZ30" s="212"/>
      <c r="EA30" s="212"/>
      <c r="EB30" s="212"/>
      <c r="EC30" s="212"/>
      <c r="ED30" s="212"/>
      <c r="EE30" s="212"/>
      <c r="EF30" s="212"/>
      <c r="EG30" s="212"/>
      <c r="EH30" s="212"/>
      <c r="EI30" s="212"/>
      <c r="EJ30" s="212"/>
      <c r="EK30" s="212">
        <f>FL30+FM30+FN30+FO30+FP30+FT30</f>
        <v>5486.8019999999997</v>
      </c>
      <c r="EL30" s="212"/>
      <c r="EM30" s="212"/>
      <c r="EN30" s="212"/>
      <c r="EO30" s="212"/>
      <c r="EP30" s="212"/>
      <c r="EQ30" s="212"/>
      <c r="ER30" s="212"/>
      <c r="ES30" s="212"/>
      <c r="ET30" s="212"/>
      <c r="EU30" s="212"/>
      <c r="EV30" s="212"/>
      <c r="EW30" s="212"/>
      <c r="EX30" s="212"/>
      <c r="EY30" s="212"/>
      <c r="EZ30" s="212"/>
      <c r="FA30" s="212"/>
      <c r="FB30" s="212"/>
      <c r="FC30" s="212"/>
      <c r="FD30" s="212"/>
      <c r="FE30" s="212"/>
      <c r="FF30" s="212"/>
      <c r="FG30" s="212"/>
      <c r="FH30" s="212"/>
      <c r="FI30" s="212"/>
      <c r="FJ30" s="212"/>
      <c r="FK30" s="212"/>
      <c r="FL30" s="11" t="str">
        <f>FL12</f>
        <v>2885,32</v>
      </c>
      <c r="FM30" s="14">
        <f>ROUND(FL30*0.31*6.45%,2)</f>
        <v>57.69</v>
      </c>
      <c r="FN30" s="12">
        <f>FN12</f>
        <v>2.883</v>
      </c>
      <c r="FO30" s="12"/>
      <c r="FP30" s="12"/>
      <c r="FQ30" s="13">
        <v>734.06</v>
      </c>
      <c r="FR30" s="13">
        <v>1296.3879999999999</v>
      </c>
      <c r="FS30" s="13">
        <v>1478.3119999999999</v>
      </c>
      <c r="FT30" s="13">
        <v>2540.9090000000001</v>
      </c>
    </row>
    <row r="31" spans="1:17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141"/>
      <c r="BI31" s="141"/>
      <c r="BJ31" s="141"/>
      <c r="BK31" s="141"/>
      <c r="BL31" s="141"/>
      <c r="BM31" s="141"/>
      <c r="BN31" s="141"/>
      <c r="BO31" s="141"/>
      <c r="BP31" s="141"/>
      <c r="BQ31" s="141"/>
      <c r="BR31" s="141"/>
      <c r="BS31" s="141"/>
      <c r="BT31" s="141"/>
      <c r="BU31" s="141"/>
      <c r="BV31" s="141"/>
      <c r="BW31" s="141"/>
      <c r="BX31" s="141"/>
      <c r="BY31" s="141"/>
      <c r="BZ31" s="141"/>
      <c r="CA31" s="141"/>
      <c r="CB31" s="141"/>
      <c r="CC31" s="141"/>
      <c r="CD31" s="141"/>
      <c r="CE31" s="141"/>
      <c r="CF31" s="141"/>
      <c r="CG31" s="141"/>
      <c r="CH31" s="141"/>
      <c r="CI31" s="141"/>
      <c r="CJ31" s="141"/>
      <c r="CK31" s="141"/>
      <c r="CL31" s="141"/>
      <c r="CM31" s="141"/>
      <c r="CN31" s="141"/>
      <c r="CO31" s="141"/>
      <c r="CP31" s="141"/>
      <c r="CQ31" s="141"/>
      <c r="CR31" s="141"/>
      <c r="CS31" s="141"/>
      <c r="CT31" s="141"/>
      <c r="CU31" s="141"/>
      <c r="CV31" s="141"/>
      <c r="CW31" s="141"/>
      <c r="CX31" s="141"/>
      <c r="CY31" s="141"/>
      <c r="CZ31" s="141"/>
      <c r="DA31" s="141"/>
      <c r="DB31" s="141"/>
      <c r="DC31" s="141"/>
      <c r="DD31" s="141"/>
      <c r="DE31" s="141"/>
      <c r="DF31" s="141"/>
      <c r="DG31" s="141"/>
      <c r="DH31" s="141"/>
      <c r="DI31" s="141"/>
      <c r="DJ31" s="141"/>
      <c r="DK31" s="141"/>
      <c r="DL31" s="141"/>
      <c r="DM31" s="141"/>
      <c r="DN31" s="141"/>
      <c r="DO31" s="141"/>
      <c r="DP31" s="141"/>
      <c r="DQ31" s="141"/>
      <c r="DR31" s="141"/>
      <c r="DS31" s="141"/>
      <c r="DT31" s="141"/>
      <c r="DU31" s="141"/>
      <c r="DV31" s="141"/>
      <c r="DW31" s="141"/>
      <c r="DX31" s="141"/>
      <c r="DY31" s="141"/>
      <c r="DZ31" s="141"/>
      <c r="EA31" s="141"/>
      <c r="EB31" s="141"/>
      <c r="EC31" s="141"/>
      <c r="ED31" s="141"/>
      <c r="EE31" s="141"/>
      <c r="EF31" s="141"/>
      <c r="EG31" s="141"/>
      <c r="EH31" s="141"/>
      <c r="EI31" s="141"/>
      <c r="EJ31" s="141"/>
      <c r="EK31" s="141"/>
      <c r="EL31" s="141"/>
      <c r="EM31" s="141"/>
      <c r="EN31" s="141"/>
      <c r="EO31" s="141"/>
      <c r="EP31" s="141"/>
      <c r="EQ31" s="141"/>
      <c r="ER31" s="141"/>
      <c r="ES31" s="141"/>
      <c r="ET31" s="141"/>
      <c r="EU31" s="141"/>
      <c r="EV31" s="141"/>
      <c r="EW31" s="141"/>
      <c r="EX31" s="141"/>
      <c r="EY31" s="141"/>
      <c r="EZ31" s="141"/>
      <c r="FA31" s="141"/>
      <c r="FB31" s="141"/>
      <c r="FC31" s="141"/>
      <c r="FD31" s="141"/>
      <c r="FE31" s="141"/>
      <c r="FF31" s="141"/>
      <c r="FG31" s="141"/>
      <c r="FH31" s="141"/>
      <c r="FI31" s="141"/>
      <c r="FJ31" s="141"/>
      <c r="FK31" s="141"/>
      <c r="FL31" s="17"/>
      <c r="FM31" s="18"/>
      <c r="FN31" s="19"/>
      <c r="FO31" s="19"/>
      <c r="FP31" s="19"/>
      <c r="FQ31" s="20"/>
      <c r="FR31" s="20"/>
      <c r="FS31" s="20"/>
      <c r="FT31" s="20"/>
    </row>
    <row r="32" spans="1:176" ht="15.75" customHeight="1">
      <c r="A32" s="7" t="s">
        <v>204</v>
      </c>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19"/>
      <c r="DG32" s="119"/>
      <c r="DH32" s="119"/>
      <c r="DI32" s="119"/>
      <c r="DJ32" s="119"/>
      <c r="DK32" s="119"/>
      <c r="DL32" s="119"/>
      <c r="DM32" s="119"/>
      <c r="DN32" s="119"/>
      <c r="DO32" s="119"/>
      <c r="DP32" s="119"/>
      <c r="DQ32" s="119"/>
      <c r="DR32" s="119"/>
      <c r="DS32" s="119"/>
      <c r="DT32" s="119"/>
      <c r="DU32" s="119"/>
      <c r="DV32" s="119"/>
      <c r="DW32" s="119"/>
      <c r="DX32" s="119"/>
      <c r="DY32" s="119"/>
      <c r="DZ32" s="119"/>
      <c r="EA32" s="119"/>
      <c r="EB32" s="119"/>
      <c r="EC32" s="119"/>
      <c r="ED32" s="119"/>
      <c r="EE32" s="119"/>
      <c r="EF32" s="119"/>
      <c r="EG32" s="119"/>
      <c r="EH32" s="119"/>
      <c r="EI32" s="119"/>
      <c r="EJ32" s="119"/>
      <c r="EK32" s="119"/>
      <c r="EL32" s="119"/>
      <c r="EM32" s="119"/>
      <c r="EN32" s="119"/>
      <c r="EO32" s="119"/>
      <c r="EP32" s="119"/>
      <c r="EQ32" s="119"/>
      <c r="ER32" s="119"/>
      <c r="ES32" s="119"/>
      <c r="ET32" s="119"/>
      <c r="EU32" s="119"/>
      <c r="EV32" s="119"/>
      <c r="EW32" s="119"/>
      <c r="EX32" s="119"/>
      <c r="EY32" s="119"/>
      <c r="EZ32" s="119"/>
      <c r="FA32" s="119"/>
      <c r="FB32" s="119"/>
      <c r="FC32" s="119"/>
      <c r="FD32" s="119"/>
      <c r="FE32" s="119"/>
      <c r="FF32" s="119"/>
      <c r="FG32" s="119"/>
      <c r="FH32" s="119"/>
      <c r="FI32" s="119"/>
      <c r="FJ32" s="119"/>
      <c r="FK32" s="119"/>
      <c r="FL32" s="17"/>
      <c r="FM32" s="18"/>
      <c r="FN32" s="19"/>
      <c r="FO32" s="19"/>
      <c r="FP32" s="19"/>
      <c r="FQ32" s="20"/>
      <c r="FR32" s="20"/>
      <c r="FS32" s="20"/>
      <c r="FT32" s="20"/>
    </row>
    <row r="33" spans="1:176" ht="15.75" customHeight="1">
      <c r="A33" s="214" t="s">
        <v>223</v>
      </c>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c r="CF33" s="214"/>
      <c r="CG33" s="214"/>
      <c r="CH33" s="214"/>
      <c r="CI33" s="214"/>
      <c r="CJ33" s="214"/>
      <c r="CK33" s="214"/>
      <c r="CL33" s="214"/>
      <c r="CM33" s="214"/>
      <c r="CN33" s="214"/>
      <c r="CO33" s="214"/>
      <c r="CP33" s="214"/>
      <c r="CQ33" s="214"/>
      <c r="CR33" s="214"/>
      <c r="CS33" s="214"/>
      <c r="CT33" s="214"/>
      <c r="CU33" s="214"/>
      <c r="CV33" s="214"/>
      <c r="CW33" s="214"/>
      <c r="CX33" s="214"/>
      <c r="CY33" s="214"/>
      <c r="CZ33" s="214"/>
      <c r="DA33" s="214"/>
      <c r="DB33" s="214"/>
      <c r="DC33" s="214"/>
      <c r="DD33" s="214"/>
      <c r="DE33" s="214"/>
      <c r="DF33" s="214"/>
      <c r="DG33" s="214"/>
      <c r="DH33" s="214"/>
      <c r="DI33" s="214"/>
      <c r="DJ33" s="214"/>
      <c r="DK33" s="214"/>
      <c r="DL33" s="214"/>
      <c r="DM33" s="214"/>
      <c r="DN33" s="214"/>
      <c r="DO33" s="214"/>
      <c r="DP33" s="214"/>
      <c r="DQ33" s="214"/>
      <c r="DR33" s="214"/>
      <c r="DS33" s="214"/>
      <c r="DT33" s="214"/>
      <c r="DU33" s="214"/>
      <c r="DV33" s="214"/>
      <c r="DW33" s="214"/>
      <c r="DX33" s="214"/>
      <c r="DY33" s="214"/>
      <c r="DZ33" s="214"/>
      <c r="EA33" s="214"/>
      <c r="EB33" s="214"/>
      <c r="EC33" s="214"/>
      <c r="ED33" s="214"/>
      <c r="EE33" s="214"/>
      <c r="EF33" s="214"/>
      <c r="EG33" s="214"/>
      <c r="EH33" s="214"/>
      <c r="EI33" s="214"/>
      <c r="EJ33" s="214"/>
      <c r="EK33" s="214"/>
      <c r="EL33" s="214"/>
      <c r="EM33" s="214"/>
      <c r="EN33" s="214"/>
      <c r="EO33" s="214"/>
      <c r="EP33" s="214"/>
      <c r="EQ33" s="214"/>
      <c r="ER33" s="214"/>
      <c r="ES33" s="214"/>
      <c r="ET33" s="214"/>
      <c r="EU33" s="214"/>
      <c r="EV33" s="214"/>
      <c r="EW33" s="214"/>
      <c r="EX33" s="214"/>
      <c r="EY33" s="214"/>
      <c r="EZ33" s="214"/>
      <c r="FA33" s="214"/>
      <c r="FB33" s="214"/>
      <c r="FC33" s="214"/>
      <c r="FD33" s="214"/>
      <c r="FE33" s="214"/>
      <c r="FF33" s="214"/>
      <c r="FG33" s="214"/>
      <c r="FH33" s="214"/>
      <c r="FI33" s="214"/>
      <c r="FJ33" s="214"/>
      <c r="FK33" s="214"/>
      <c r="FL33" s="17"/>
      <c r="FM33" s="18"/>
      <c r="FN33" s="19"/>
      <c r="FO33" s="19"/>
      <c r="FP33" s="19"/>
      <c r="FQ33" s="20"/>
      <c r="FR33" s="20"/>
      <c r="FS33" s="20"/>
      <c r="FT33" s="20"/>
    </row>
    <row r="34" spans="1:176" ht="36" customHeight="1">
      <c r="A34" s="180" t="s">
        <v>19</v>
      </c>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215" t="s">
        <v>4</v>
      </c>
      <c r="BI34" s="215"/>
      <c r="BJ34" s="215"/>
      <c r="BK34" s="215"/>
      <c r="BL34" s="215"/>
      <c r="BM34" s="215"/>
      <c r="BN34" s="215"/>
      <c r="BO34" s="215"/>
      <c r="BP34" s="215"/>
      <c r="BQ34" s="215"/>
      <c r="BR34" s="215"/>
      <c r="BS34" s="215"/>
      <c r="BT34" s="215"/>
      <c r="BU34" s="215"/>
      <c r="BV34" s="215"/>
      <c r="BW34" s="215"/>
      <c r="BX34" s="215"/>
      <c r="BY34" s="215"/>
      <c r="BZ34" s="215"/>
      <c r="CA34" s="215"/>
      <c r="CB34" s="215"/>
      <c r="CC34" s="215"/>
      <c r="CD34" s="215"/>
      <c r="CE34" s="215"/>
      <c r="CF34" s="215"/>
      <c r="CG34" s="215"/>
      <c r="CH34" s="215"/>
      <c r="CI34" s="215"/>
      <c r="CJ34" s="215"/>
      <c r="CK34" s="215"/>
      <c r="CL34" s="215"/>
      <c r="CM34" s="215"/>
      <c r="CN34" s="215"/>
      <c r="CO34" s="215"/>
      <c r="CP34" s="215"/>
      <c r="CQ34" s="215"/>
      <c r="CR34" s="215"/>
      <c r="CS34" s="215"/>
      <c r="CT34" s="215"/>
      <c r="CU34" s="215"/>
      <c r="CV34" s="215"/>
      <c r="CW34" s="215"/>
      <c r="CX34" s="215"/>
      <c r="CY34" s="215"/>
      <c r="CZ34" s="215"/>
      <c r="DA34" s="215"/>
      <c r="DB34" s="215"/>
      <c r="DC34" s="215"/>
      <c r="DD34" s="215"/>
      <c r="DE34" s="215"/>
      <c r="DF34" s="215"/>
      <c r="DG34" s="215"/>
      <c r="DH34" s="215"/>
      <c r="DI34" s="215"/>
      <c r="DJ34" s="215"/>
      <c r="DK34" s="215"/>
      <c r="DL34" s="215"/>
      <c r="DM34" s="215"/>
      <c r="DN34" s="215"/>
      <c r="DO34" s="215"/>
      <c r="DP34" s="215"/>
      <c r="DQ34" s="215"/>
      <c r="DR34" s="215"/>
      <c r="DS34" s="215"/>
      <c r="DT34" s="215"/>
      <c r="DU34" s="215"/>
      <c r="DV34" s="215"/>
      <c r="DW34" s="215"/>
      <c r="DX34" s="215"/>
      <c r="DY34" s="215"/>
      <c r="DZ34" s="215"/>
      <c r="EA34" s="215"/>
      <c r="EB34" s="215"/>
      <c r="EC34" s="215"/>
      <c r="ED34" s="215"/>
      <c r="EE34" s="215"/>
      <c r="EF34" s="215"/>
      <c r="EG34" s="215"/>
      <c r="EH34" s="215"/>
      <c r="EI34" s="215"/>
      <c r="EJ34" s="215"/>
      <c r="EK34" s="215"/>
      <c r="EL34" s="215"/>
      <c r="EM34" s="215"/>
      <c r="EN34" s="215"/>
      <c r="EO34" s="215"/>
      <c r="EP34" s="215"/>
      <c r="EQ34" s="215"/>
      <c r="ER34" s="215"/>
      <c r="ES34" s="215"/>
      <c r="ET34" s="215"/>
      <c r="EU34" s="215"/>
      <c r="EV34" s="215"/>
      <c r="EW34" s="215"/>
      <c r="EX34" s="215"/>
      <c r="EY34" s="215"/>
      <c r="EZ34" s="215"/>
      <c r="FA34" s="215"/>
      <c r="FB34" s="215"/>
      <c r="FC34" s="215"/>
      <c r="FD34" s="215"/>
      <c r="FE34" s="215"/>
      <c r="FF34" s="215"/>
      <c r="FG34" s="215"/>
      <c r="FH34" s="215"/>
      <c r="FI34" s="215"/>
      <c r="FJ34" s="215"/>
      <c r="FK34" s="215"/>
      <c r="FL34" s="107"/>
      <c r="FM34" s="106"/>
      <c r="FN34" s="106"/>
      <c r="FO34" s="106"/>
      <c r="FP34" s="106"/>
      <c r="FQ34" s="10" t="s">
        <v>25</v>
      </c>
      <c r="FR34" s="10" t="s">
        <v>26</v>
      </c>
      <c r="FS34" s="10" t="s">
        <v>27</v>
      </c>
      <c r="FT34" s="10" t="s">
        <v>28</v>
      </c>
    </row>
    <row r="35" spans="1:176" ht="15.75" customHeight="1">
      <c r="A35" s="180"/>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215" t="s">
        <v>0</v>
      </c>
      <c r="BI35" s="215"/>
      <c r="BJ35" s="215"/>
      <c r="BK35" s="215"/>
      <c r="BL35" s="215"/>
      <c r="BM35" s="215"/>
      <c r="BN35" s="215"/>
      <c r="BO35" s="215"/>
      <c r="BP35" s="215"/>
      <c r="BQ35" s="215"/>
      <c r="BR35" s="215"/>
      <c r="BS35" s="215"/>
      <c r="BT35" s="215"/>
      <c r="BU35" s="215"/>
      <c r="BV35" s="215"/>
      <c r="BW35" s="215"/>
      <c r="BX35" s="215"/>
      <c r="BY35" s="215"/>
      <c r="BZ35" s="215"/>
      <c r="CA35" s="215"/>
      <c r="CB35" s="215"/>
      <c r="CC35" s="215"/>
      <c r="CD35" s="215"/>
      <c r="CE35" s="215"/>
      <c r="CF35" s="215"/>
      <c r="CG35" s="215"/>
      <c r="CH35" s="215"/>
      <c r="CI35" s="215" t="s">
        <v>1</v>
      </c>
      <c r="CJ35" s="215"/>
      <c r="CK35" s="215"/>
      <c r="CL35" s="215"/>
      <c r="CM35" s="215"/>
      <c r="CN35" s="215"/>
      <c r="CO35" s="215"/>
      <c r="CP35" s="215"/>
      <c r="CQ35" s="215"/>
      <c r="CR35" s="215"/>
      <c r="CS35" s="215"/>
      <c r="CT35" s="215"/>
      <c r="CU35" s="215"/>
      <c r="CV35" s="215"/>
      <c r="CW35" s="215"/>
      <c r="CX35" s="215"/>
      <c r="CY35" s="215"/>
      <c r="CZ35" s="215"/>
      <c r="DA35" s="215"/>
      <c r="DB35" s="215"/>
      <c r="DC35" s="215"/>
      <c r="DD35" s="215"/>
      <c r="DE35" s="215"/>
      <c r="DF35" s="215"/>
      <c r="DG35" s="215"/>
      <c r="DH35" s="215"/>
      <c r="DI35" s="215"/>
      <c r="DJ35" s="215" t="s">
        <v>2</v>
      </c>
      <c r="DK35" s="215"/>
      <c r="DL35" s="215"/>
      <c r="DM35" s="215"/>
      <c r="DN35" s="215"/>
      <c r="DO35" s="215"/>
      <c r="DP35" s="215"/>
      <c r="DQ35" s="215"/>
      <c r="DR35" s="215"/>
      <c r="DS35" s="215"/>
      <c r="DT35" s="215"/>
      <c r="DU35" s="215"/>
      <c r="DV35" s="215"/>
      <c r="DW35" s="215"/>
      <c r="DX35" s="215"/>
      <c r="DY35" s="215"/>
      <c r="DZ35" s="215"/>
      <c r="EA35" s="215"/>
      <c r="EB35" s="215"/>
      <c r="EC35" s="215"/>
      <c r="ED35" s="215"/>
      <c r="EE35" s="215"/>
      <c r="EF35" s="215"/>
      <c r="EG35" s="215"/>
      <c r="EH35" s="215"/>
      <c r="EI35" s="215"/>
      <c r="EJ35" s="215"/>
      <c r="EK35" s="215" t="s">
        <v>3</v>
      </c>
      <c r="EL35" s="215"/>
      <c r="EM35" s="215"/>
      <c r="EN35" s="215"/>
      <c r="EO35" s="215"/>
      <c r="EP35" s="215"/>
      <c r="EQ35" s="215"/>
      <c r="ER35" s="215"/>
      <c r="ES35" s="215"/>
      <c r="ET35" s="215"/>
      <c r="EU35" s="215"/>
      <c r="EV35" s="215"/>
      <c r="EW35" s="215"/>
      <c r="EX35" s="215"/>
      <c r="EY35" s="215"/>
      <c r="EZ35" s="215"/>
      <c r="FA35" s="215"/>
      <c r="FB35" s="215"/>
      <c r="FC35" s="215"/>
      <c r="FD35" s="215"/>
      <c r="FE35" s="215"/>
      <c r="FF35" s="215"/>
      <c r="FG35" s="215"/>
      <c r="FH35" s="215"/>
      <c r="FI35" s="215"/>
      <c r="FJ35" s="215"/>
      <c r="FK35" s="215"/>
      <c r="FL35" s="11"/>
      <c r="FM35" s="14"/>
      <c r="FN35" s="12"/>
      <c r="FO35" s="12"/>
      <c r="FP35" s="12"/>
      <c r="FQ35" s="13"/>
      <c r="FR35" s="13"/>
      <c r="FS35" s="13"/>
      <c r="FT35" s="13"/>
    </row>
    <row r="36" spans="1:176" ht="15.75" customHeight="1">
      <c r="A36" s="213" t="s">
        <v>18</v>
      </c>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2">
        <f>FL36+FM36+FN36+FO36:FO37+FP36+FQ36</f>
        <v>1543.2329999999999</v>
      </c>
      <c r="BI36" s="212"/>
      <c r="BJ36" s="212"/>
      <c r="BK36" s="212"/>
      <c r="BL36" s="212"/>
      <c r="BM36" s="212"/>
      <c r="BN36" s="212"/>
      <c r="BO36" s="212"/>
      <c r="BP36" s="212"/>
      <c r="BQ36" s="212"/>
      <c r="BR36" s="212"/>
      <c r="BS36" s="212"/>
      <c r="BT36" s="212"/>
      <c r="BU36" s="212"/>
      <c r="BV36" s="212"/>
      <c r="BW36" s="212"/>
      <c r="BX36" s="212"/>
      <c r="BY36" s="212"/>
      <c r="BZ36" s="212"/>
      <c r="CA36" s="212"/>
      <c r="CB36" s="212"/>
      <c r="CC36" s="212"/>
      <c r="CD36" s="212"/>
      <c r="CE36" s="212"/>
      <c r="CF36" s="212"/>
      <c r="CG36" s="212"/>
      <c r="CH36" s="212"/>
      <c r="CI36" s="212">
        <f>FL36+FM36+FN36+FO36+FP36+FR36</f>
        <v>2105.5609999999997</v>
      </c>
      <c r="CJ36" s="212"/>
      <c r="CK36" s="212"/>
      <c r="CL36" s="212"/>
      <c r="CM36" s="212"/>
      <c r="CN36" s="212"/>
      <c r="CO36" s="212"/>
      <c r="CP36" s="212"/>
      <c r="CQ36" s="212"/>
      <c r="CR36" s="212"/>
      <c r="CS36" s="212"/>
      <c r="CT36" s="212"/>
      <c r="CU36" s="212"/>
      <c r="CV36" s="212"/>
      <c r="CW36" s="212"/>
      <c r="CX36" s="212"/>
      <c r="CY36" s="212"/>
      <c r="CZ36" s="212"/>
      <c r="DA36" s="212"/>
      <c r="DB36" s="212"/>
      <c r="DC36" s="212"/>
      <c r="DD36" s="212"/>
      <c r="DE36" s="212"/>
      <c r="DF36" s="212"/>
      <c r="DG36" s="212"/>
      <c r="DH36" s="212"/>
      <c r="DI36" s="212"/>
      <c r="DJ36" s="212">
        <f>FL36+FM36+FN36+FO36+FP36+FS36</f>
        <v>2287.4849999999997</v>
      </c>
      <c r="DK36" s="212"/>
      <c r="DL36" s="212"/>
      <c r="DM36" s="212"/>
      <c r="DN36" s="212"/>
      <c r="DO36" s="212"/>
      <c r="DP36" s="212"/>
      <c r="DQ36" s="212"/>
      <c r="DR36" s="212"/>
      <c r="DS36" s="212"/>
      <c r="DT36" s="212"/>
      <c r="DU36" s="212"/>
      <c r="DV36" s="212"/>
      <c r="DW36" s="212"/>
      <c r="DX36" s="212"/>
      <c r="DY36" s="212"/>
      <c r="DZ36" s="212"/>
      <c r="EA36" s="212"/>
      <c r="EB36" s="212"/>
      <c r="EC36" s="212"/>
      <c r="ED36" s="212"/>
      <c r="EE36" s="212"/>
      <c r="EF36" s="212"/>
      <c r="EG36" s="212"/>
      <c r="EH36" s="212"/>
      <c r="EI36" s="212"/>
      <c r="EJ36" s="212"/>
      <c r="EK36" s="212">
        <f>FL36+FM36+FN36+FO36+FP36+FT36</f>
        <v>3350.0820000000003</v>
      </c>
      <c r="EL36" s="212"/>
      <c r="EM36" s="212"/>
      <c r="EN36" s="212"/>
      <c r="EO36" s="212"/>
      <c r="EP36" s="212"/>
      <c r="EQ36" s="212"/>
      <c r="ER36" s="212"/>
      <c r="ES36" s="212"/>
      <c r="ET36" s="212"/>
      <c r="EU36" s="212"/>
      <c r="EV36" s="212"/>
      <c r="EW36" s="212"/>
      <c r="EX36" s="212"/>
      <c r="EY36" s="212"/>
      <c r="EZ36" s="212"/>
      <c r="FA36" s="212"/>
      <c r="FB36" s="212"/>
      <c r="FC36" s="212"/>
      <c r="FD36" s="212"/>
      <c r="FE36" s="212"/>
      <c r="FF36" s="212"/>
      <c r="FG36" s="212"/>
      <c r="FH36" s="212"/>
      <c r="FI36" s="212"/>
      <c r="FJ36" s="212"/>
      <c r="FK36" s="212"/>
      <c r="FL36" s="11" t="str">
        <f>'данные АТС'!B15</f>
        <v>759,17</v>
      </c>
      <c r="FM36" s="14">
        <f>ROUND(FL36*0.31*20.02%,2)</f>
        <v>47.12</v>
      </c>
      <c r="FN36" s="12">
        <f>'1 ЦК'!FN19:FP19</f>
        <v>2.883</v>
      </c>
      <c r="FO36" s="12"/>
      <c r="FP36" s="12"/>
      <c r="FQ36" s="13">
        <v>734.06</v>
      </c>
      <c r="FR36" s="13">
        <v>1296.3879999999999</v>
      </c>
      <c r="FS36" s="13">
        <v>1478.3119999999999</v>
      </c>
      <c r="FT36" s="13">
        <v>2540.9090000000001</v>
      </c>
    </row>
    <row r="37" spans="1:176" ht="15.75" customHeight="1">
      <c r="A37" s="213" t="s">
        <v>16</v>
      </c>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2">
        <f>FL37+FM37+FN37+FO37:FO37+FP37+FQ37</f>
        <v>2784.1729999999998</v>
      </c>
      <c r="BI37" s="212"/>
      <c r="BJ37" s="212"/>
      <c r="BK37" s="212"/>
      <c r="BL37" s="212"/>
      <c r="BM37" s="212"/>
      <c r="BN37" s="212"/>
      <c r="BO37" s="212"/>
      <c r="BP37" s="212"/>
      <c r="BQ37" s="212"/>
      <c r="BR37" s="212"/>
      <c r="BS37" s="212"/>
      <c r="BT37" s="212"/>
      <c r="BU37" s="212"/>
      <c r="BV37" s="212"/>
      <c r="BW37" s="212"/>
      <c r="BX37" s="212"/>
      <c r="BY37" s="212"/>
      <c r="BZ37" s="212"/>
      <c r="CA37" s="212"/>
      <c r="CB37" s="212"/>
      <c r="CC37" s="212"/>
      <c r="CD37" s="212"/>
      <c r="CE37" s="212"/>
      <c r="CF37" s="212"/>
      <c r="CG37" s="212"/>
      <c r="CH37" s="212"/>
      <c r="CI37" s="212">
        <f>FL37+FM37+FN37+FO37+FP37+FR37</f>
        <v>3346.5009999999997</v>
      </c>
      <c r="CJ37" s="212"/>
      <c r="CK37" s="212"/>
      <c r="CL37" s="212"/>
      <c r="CM37" s="212"/>
      <c r="CN37" s="212"/>
      <c r="CO37" s="212"/>
      <c r="CP37" s="212"/>
      <c r="CQ37" s="212"/>
      <c r="CR37" s="212"/>
      <c r="CS37" s="212"/>
      <c r="CT37" s="212"/>
      <c r="CU37" s="212"/>
      <c r="CV37" s="212"/>
      <c r="CW37" s="212"/>
      <c r="CX37" s="212"/>
      <c r="CY37" s="212"/>
      <c r="CZ37" s="212"/>
      <c r="DA37" s="212"/>
      <c r="DB37" s="212"/>
      <c r="DC37" s="212"/>
      <c r="DD37" s="212"/>
      <c r="DE37" s="212"/>
      <c r="DF37" s="212"/>
      <c r="DG37" s="212"/>
      <c r="DH37" s="212"/>
      <c r="DI37" s="212"/>
      <c r="DJ37" s="212">
        <f>FL37+FM37+FN37+FO37+FP37+FS37</f>
        <v>3528.4249999999997</v>
      </c>
      <c r="DK37" s="212"/>
      <c r="DL37" s="212"/>
      <c r="DM37" s="212"/>
      <c r="DN37" s="212"/>
      <c r="DO37" s="212"/>
      <c r="DP37" s="212"/>
      <c r="DQ37" s="212"/>
      <c r="DR37" s="212"/>
      <c r="DS37" s="212"/>
      <c r="DT37" s="212"/>
      <c r="DU37" s="212"/>
      <c r="DV37" s="212"/>
      <c r="DW37" s="212"/>
      <c r="DX37" s="212"/>
      <c r="DY37" s="212"/>
      <c r="DZ37" s="212"/>
      <c r="EA37" s="212"/>
      <c r="EB37" s="212"/>
      <c r="EC37" s="212"/>
      <c r="ED37" s="212"/>
      <c r="EE37" s="212"/>
      <c r="EF37" s="212"/>
      <c r="EG37" s="212"/>
      <c r="EH37" s="212"/>
      <c r="EI37" s="212"/>
      <c r="EJ37" s="212"/>
      <c r="EK37" s="212">
        <f>FL37+FM37+FN37+FO37+FP37+FT37</f>
        <v>4591.0219999999999</v>
      </c>
      <c r="EL37" s="212"/>
      <c r="EM37" s="212"/>
      <c r="EN37" s="212"/>
      <c r="EO37" s="212"/>
      <c r="EP37" s="212"/>
      <c r="EQ37" s="212"/>
      <c r="ER37" s="212"/>
      <c r="ES37" s="212"/>
      <c r="ET37" s="212"/>
      <c r="EU37" s="212"/>
      <c r="EV37" s="212"/>
      <c r="EW37" s="212"/>
      <c r="EX37" s="212"/>
      <c r="EY37" s="212"/>
      <c r="EZ37" s="212"/>
      <c r="FA37" s="212"/>
      <c r="FB37" s="212"/>
      <c r="FC37" s="212"/>
      <c r="FD37" s="212"/>
      <c r="FE37" s="212"/>
      <c r="FF37" s="212"/>
      <c r="FG37" s="212"/>
      <c r="FH37" s="212"/>
      <c r="FI37" s="212"/>
      <c r="FJ37" s="212"/>
      <c r="FK37" s="212"/>
      <c r="FL37" s="15" t="str">
        <f>'данные АТС'!B16</f>
        <v>1927,6</v>
      </c>
      <c r="FM37" s="14">
        <f>ROUND(FL37*0.31*20.02%,2)</f>
        <v>119.63</v>
      </c>
      <c r="FN37" s="16">
        <f>'1 ЦК'!FN19:FP19</f>
        <v>2.883</v>
      </c>
      <c r="FO37" s="16"/>
      <c r="FP37" s="12"/>
      <c r="FQ37" s="13">
        <v>734.06</v>
      </c>
      <c r="FR37" s="13">
        <v>1296.3879999999999</v>
      </c>
      <c r="FS37" s="13">
        <v>1478.3119999999999</v>
      </c>
      <c r="FT37" s="13">
        <v>2540.9090000000001</v>
      </c>
    </row>
    <row r="38" spans="1:176" ht="15.75" customHeight="1">
      <c r="A38" s="214" t="s">
        <v>224</v>
      </c>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4"/>
      <c r="BR38" s="214"/>
      <c r="BS38" s="214"/>
      <c r="BT38" s="214"/>
      <c r="BU38" s="214"/>
      <c r="BV38" s="214"/>
      <c r="BW38" s="214"/>
      <c r="BX38" s="214"/>
      <c r="BY38" s="214"/>
      <c r="BZ38" s="214"/>
      <c r="CA38" s="214"/>
      <c r="CB38" s="214"/>
      <c r="CC38" s="214"/>
      <c r="CD38" s="214"/>
      <c r="CE38" s="214"/>
      <c r="CF38" s="214"/>
      <c r="CG38" s="214"/>
      <c r="CH38" s="214"/>
      <c r="CI38" s="214"/>
      <c r="CJ38" s="214"/>
      <c r="CK38" s="214"/>
      <c r="CL38" s="214"/>
      <c r="CM38" s="214"/>
      <c r="CN38" s="214"/>
      <c r="CO38" s="214"/>
      <c r="CP38" s="214"/>
      <c r="CQ38" s="214"/>
      <c r="CR38" s="214"/>
      <c r="CS38" s="214"/>
      <c r="CT38" s="214"/>
      <c r="CU38" s="214"/>
      <c r="CV38" s="214"/>
      <c r="CW38" s="214"/>
      <c r="CX38" s="214"/>
      <c r="CY38" s="214"/>
      <c r="CZ38" s="214"/>
      <c r="DA38" s="214"/>
      <c r="DB38" s="214"/>
      <c r="DC38" s="214"/>
      <c r="DD38" s="214"/>
      <c r="DE38" s="214"/>
      <c r="DF38" s="214"/>
      <c r="DG38" s="214"/>
      <c r="DH38" s="214"/>
      <c r="DI38" s="214"/>
      <c r="DJ38" s="214"/>
      <c r="DK38" s="214"/>
      <c r="DL38" s="214"/>
      <c r="DM38" s="214"/>
      <c r="DN38" s="214"/>
      <c r="DO38" s="214"/>
      <c r="DP38" s="214"/>
      <c r="DQ38" s="214"/>
      <c r="DR38" s="214"/>
      <c r="DS38" s="214"/>
      <c r="DT38" s="214"/>
      <c r="DU38" s="214"/>
      <c r="DV38" s="214"/>
      <c r="DW38" s="214"/>
      <c r="DX38" s="214"/>
      <c r="DY38" s="214"/>
      <c r="DZ38" s="214"/>
      <c r="EA38" s="214"/>
      <c r="EB38" s="214"/>
      <c r="EC38" s="214"/>
      <c r="ED38" s="214"/>
      <c r="EE38" s="214"/>
      <c r="EF38" s="214"/>
      <c r="EG38" s="214"/>
      <c r="EH38" s="214"/>
      <c r="EI38" s="214"/>
      <c r="EJ38" s="214"/>
      <c r="EK38" s="214"/>
      <c r="EL38" s="214"/>
      <c r="EM38" s="214"/>
      <c r="EN38" s="214"/>
      <c r="EO38" s="214"/>
      <c r="EP38" s="214"/>
      <c r="EQ38" s="214"/>
      <c r="ER38" s="214"/>
      <c r="ES38" s="214"/>
      <c r="ET38" s="214"/>
      <c r="EU38" s="214"/>
      <c r="EV38" s="214"/>
      <c r="EW38" s="214"/>
      <c r="EX38" s="214"/>
      <c r="EY38" s="214"/>
      <c r="EZ38" s="214"/>
      <c r="FA38" s="214"/>
      <c r="FB38" s="214"/>
      <c r="FC38" s="214"/>
      <c r="FD38" s="214"/>
      <c r="FE38" s="214"/>
      <c r="FF38" s="214"/>
      <c r="FG38" s="214"/>
      <c r="FH38" s="214"/>
      <c r="FI38" s="214"/>
      <c r="FJ38" s="214"/>
      <c r="FK38" s="214"/>
    </row>
    <row r="39" spans="1:176" ht="15.75" customHeight="1">
      <c r="A39" s="180" t="s">
        <v>19</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215" t="s">
        <v>4</v>
      </c>
      <c r="BI39" s="215"/>
      <c r="BJ39" s="215"/>
      <c r="BK39" s="215"/>
      <c r="BL39" s="215"/>
      <c r="BM39" s="215"/>
      <c r="BN39" s="215"/>
      <c r="BO39" s="215"/>
      <c r="BP39" s="215"/>
      <c r="BQ39" s="215"/>
      <c r="BR39" s="215"/>
      <c r="BS39" s="215"/>
      <c r="BT39" s="215"/>
      <c r="BU39" s="215"/>
      <c r="BV39" s="215"/>
      <c r="BW39" s="215"/>
      <c r="BX39" s="215"/>
      <c r="BY39" s="215"/>
      <c r="BZ39" s="215"/>
      <c r="CA39" s="215"/>
      <c r="CB39" s="215"/>
      <c r="CC39" s="215"/>
      <c r="CD39" s="215"/>
      <c r="CE39" s="215"/>
      <c r="CF39" s="215"/>
      <c r="CG39" s="215"/>
      <c r="CH39" s="215"/>
      <c r="CI39" s="215"/>
      <c r="CJ39" s="215"/>
      <c r="CK39" s="215"/>
      <c r="CL39" s="215"/>
      <c r="CM39" s="215"/>
      <c r="CN39" s="215"/>
      <c r="CO39" s="215"/>
      <c r="CP39" s="215"/>
      <c r="CQ39" s="215"/>
      <c r="CR39" s="215"/>
      <c r="CS39" s="215"/>
      <c r="CT39" s="215"/>
      <c r="CU39" s="215"/>
      <c r="CV39" s="215"/>
      <c r="CW39" s="215"/>
      <c r="CX39" s="215"/>
      <c r="CY39" s="215"/>
      <c r="CZ39" s="215"/>
      <c r="DA39" s="215"/>
      <c r="DB39" s="215"/>
      <c r="DC39" s="215"/>
      <c r="DD39" s="215"/>
      <c r="DE39" s="215"/>
      <c r="DF39" s="215"/>
      <c r="DG39" s="215"/>
      <c r="DH39" s="215"/>
      <c r="DI39" s="215"/>
      <c r="DJ39" s="215"/>
      <c r="DK39" s="215"/>
      <c r="DL39" s="215"/>
      <c r="DM39" s="215"/>
      <c r="DN39" s="215"/>
      <c r="DO39" s="215"/>
      <c r="DP39" s="215"/>
      <c r="DQ39" s="215"/>
      <c r="DR39" s="215"/>
      <c r="DS39" s="215"/>
      <c r="DT39" s="215"/>
      <c r="DU39" s="215"/>
      <c r="DV39" s="215"/>
      <c r="DW39" s="215"/>
      <c r="DX39" s="215"/>
      <c r="DY39" s="215"/>
      <c r="DZ39" s="215"/>
      <c r="EA39" s="215"/>
      <c r="EB39" s="215"/>
      <c r="EC39" s="215"/>
      <c r="ED39" s="215"/>
      <c r="EE39" s="215"/>
      <c r="EF39" s="215"/>
      <c r="EG39" s="215"/>
      <c r="EH39" s="215"/>
      <c r="EI39" s="215"/>
      <c r="EJ39" s="215"/>
      <c r="EK39" s="215"/>
      <c r="EL39" s="215"/>
      <c r="EM39" s="215"/>
      <c r="EN39" s="215"/>
      <c r="EO39" s="215"/>
      <c r="EP39" s="215"/>
      <c r="EQ39" s="215"/>
      <c r="ER39" s="215"/>
      <c r="ES39" s="215"/>
      <c r="ET39" s="215"/>
      <c r="EU39" s="215"/>
      <c r="EV39" s="215"/>
      <c r="EW39" s="215"/>
      <c r="EX39" s="215"/>
      <c r="EY39" s="215"/>
      <c r="EZ39" s="215"/>
      <c r="FA39" s="215"/>
      <c r="FB39" s="215"/>
      <c r="FC39" s="215"/>
      <c r="FD39" s="215"/>
      <c r="FE39" s="215"/>
      <c r="FF39" s="215"/>
      <c r="FG39" s="215"/>
      <c r="FH39" s="215"/>
      <c r="FI39" s="215"/>
      <c r="FJ39" s="215"/>
      <c r="FK39" s="215"/>
      <c r="FL39" s="107"/>
      <c r="FM39" s="106"/>
      <c r="FN39" s="106"/>
      <c r="FO39" s="106"/>
      <c r="FP39" s="106"/>
      <c r="FQ39" s="10" t="s">
        <v>25</v>
      </c>
      <c r="FR39" s="10" t="s">
        <v>26</v>
      </c>
      <c r="FS39" s="10" t="s">
        <v>27</v>
      </c>
      <c r="FT39" s="10" t="s">
        <v>28</v>
      </c>
    </row>
    <row r="40" spans="1:176" ht="15.75" customHeight="1">
      <c r="A40" s="180"/>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215" t="s">
        <v>0</v>
      </c>
      <c r="BI40" s="215"/>
      <c r="BJ40" s="215"/>
      <c r="BK40" s="215"/>
      <c r="BL40" s="215"/>
      <c r="BM40" s="215"/>
      <c r="BN40" s="215"/>
      <c r="BO40" s="215"/>
      <c r="BP40" s="215"/>
      <c r="BQ40" s="215"/>
      <c r="BR40" s="215"/>
      <c r="BS40" s="215"/>
      <c r="BT40" s="215"/>
      <c r="BU40" s="215"/>
      <c r="BV40" s="215"/>
      <c r="BW40" s="215"/>
      <c r="BX40" s="215"/>
      <c r="BY40" s="215"/>
      <c r="BZ40" s="215"/>
      <c r="CA40" s="215"/>
      <c r="CB40" s="215"/>
      <c r="CC40" s="215"/>
      <c r="CD40" s="215"/>
      <c r="CE40" s="215"/>
      <c r="CF40" s="215"/>
      <c r="CG40" s="215"/>
      <c r="CH40" s="215"/>
      <c r="CI40" s="215" t="s">
        <v>1</v>
      </c>
      <c r="CJ40" s="215"/>
      <c r="CK40" s="215"/>
      <c r="CL40" s="215"/>
      <c r="CM40" s="215"/>
      <c r="CN40" s="215"/>
      <c r="CO40" s="215"/>
      <c r="CP40" s="215"/>
      <c r="CQ40" s="215"/>
      <c r="CR40" s="215"/>
      <c r="CS40" s="215"/>
      <c r="CT40" s="215"/>
      <c r="CU40" s="215"/>
      <c r="CV40" s="215"/>
      <c r="CW40" s="215"/>
      <c r="CX40" s="215"/>
      <c r="CY40" s="215"/>
      <c r="CZ40" s="215"/>
      <c r="DA40" s="215"/>
      <c r="DB40" s="215"/>
      <c r="DC40" s="215"/>
      <c r="DD40" s="215"/>
      <c r="DE40" s="215"/>
      <c r="DF40" s="215"/>
      <c r="DG40" s="215"/>
      <c r="DH40" s="215"/>
      <c r="DI40" s="215"/>
      <c r="DJ40" s="215" t="s">
        <v>2</v>
      </c>
      <c r="DK40" s="215"/>
      <c r="DL40" s="215"/>
      <c r="DM40" s="215"/>
      <c r="DN40" s="215"/>
      <c r="DO40" s="215"/>
      <c r="DP40" s="215"/>
      <c r="DQ40" s="215"/>
      <c r="DR40" s="215"/>
      <c r="DS40" s="215"/>
      <c r="DT40" s="215"/>
      <c r="DU40" s="215"/>
      <c r="DV40" s="215"/>
      <c r="DW40" s="215"/>
      <c r="DX40" s="215"/>
      <c r="DY40" s="215"/>
      <c r="DZ40" s="215"/>
      <c r="EA40" s="215"/>
      <c r="EB40" s="215"/>
      <c r="EC40" s="215"/>
      <c r="ED40" s="215"/>
      <c r="EE40" s="215"/>
      <c r="EF40" s="215"/>
      <c r="EG40" s="215"/>
      <c r="EH40" s="215"/>
      <c r="EI40" s="215"/>
      <c r="EJ40" s="215"/>
      <c r="EK40" s="215" t="s">
        <v>3</v>
      </c>
      <c r="EL40" s="215"/>
      <c r="EM40" s="215"/>
      <c r="EN40" s="215"/>
      <c r="EO40" s="215"/>
      <c r="EP40" s="215"/>
      <c r="EQ40" s="215"/>
      <c r="ER40" s="215"/>
      <c r="ES40" s="215"/>
      <c r="ET40" s="215"/>
      <c r="EU40" s="215"/>
      <c r="EV40" s="215"/>
      <c r="EW40" s="215"/>
      <c r="EX40" s="215"/>
      <c r="EY40" s="215"/>
      <c r="EZ40" s="215"/>
      <c r="FA40" s="215"/>
      <c r="FB40" s="215"/>
      <c r="FC40" s="215"/>
      <c r="FD40" s="215"/>
      <c r="FE40" s="215"/>
      <c r="FF40" s="215"/>
      <c r="FG40" s="215"/>
      <c r="FH40" s="215"/>
      <c r="FI40" s="215"/>
      <c r="FJ40" s="215"/>
      <c r="FK40" s="215"/>
      <c r="FL40" s="11"/>
      <c r="FM40" s="14"/>
      <c r="FN40" s="12"/>
      <c r="FO40" s="12"/>
      <c r="FP40" s="12"/>
      <c r="FQ40" s="13"/>
      <c r="FR40" s="13"/>
      <c r="FS40" s="13"/>
      <c r="FT40" s="13"/>
    </row>
    <row r="41" spans="1:176" ht="15.75" customHeight="1">
      <c r="A41" s="213" t="s">
        <v>18</v>
      </c>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2">
        <f>FL41+FM41+FN41+FO41:FO42+FP41+FQ41</f>
        <v>1540.473</v>
      </c>
      <c r="BI41" s="212"/>
      <c r="BJ41" s="212"/>
      <c r="BK41" s="212"/>
      <c r="BL41" s="212"/>
      <c r="BM41" s="212"/>
      <c r="BN41" s="212"/>
      <c r="BO41" s="212"/>
      <c r="BP41" s="212"/>
      <c r="BQ41" s="212"/>
      <c r="BR41" s="212"/>
      <c r="BS41" s="212"/>
      <c r="BT41" s="212"/>
      <c r="BU41" s="212"/>
      <c r="BV41" s="212"/>
      <c r="BW41" s="212"/>
      <c r="BX41" s="212"/>
      <c r="BY41" s="212"/>
      <c r="BZ41" s="212"/>
      <c r="CA41" s="212"/>
      <c r="CB41" s="212"/>
      <c r="CC41" s="212"/>
      <c r="CD41" s="212"/>
      <c r="CE41" s="212"/>
      <c r="CF41" s="212"/>
      <c r="CG41" s="212"/>
      <c r="CH41" s="212"/>
      <c r="CI41" s="212">
        <f>FL41+FM41+FN41+FO41+FP41+FR41</f>
        <v>2102.8009999999999</v>
      </c>
      <c r="CJ41" s="212"/>
      <c r="CK41" s="212"/>
      <c r="CL41" s="212"/>
      <c r="CM41" s="212"/>
      <c r="CN41" s="212"/>
      <c r="CO41" s="212"/>
      <c r="CP41" s="212"/>
      <c r="CQ41" s="212"/>
      <c r="CR41" s="212"/>
      <c r="CS41" s="212"/>
      <c r="CT41" s="212"/>
      <c r="CU41" s="212"/>
      <c r="CV41" s="212"/>
      <c r="CW41" s="212"/>
      <c r="CX41" s="212"/>
      <c r="CY41" s="212"/>
      <c r="CZ41" s="212"/>
      <c r="DA41" s="212"/>
      <c r="DB41" s="212"/>
      <c r="DC41" s="212"/>
      <c r="DD41" s="212"/>
      <c r="DE41" s="212"/>
      <c r="DF41" s="212"/>
      <c r="DG41" s="212"/>
      <c r="DH41" s="212"/>
      <c r="DI41" s="212"/>
      <c r="DJ41" s="212">
        <f>FL41+FM41+FN41+FO41+FP41+FS41</f>
        <v>2284.7249999999999</v>
      </c>
      <c r="DK41" s="212"/>
      <c r="DL41" s="212"/>
      <c r="DM41" s="212"/>
      <c r="DN41" s="212"/>
      <c r="DO41" s="212"/>
      <c r="DP41" s="212"/>
      <c r="DQ41" s="212"/>
      <c r="DR41" s="212"/>
      <c r="DS41" s="212"/>
      <c r="DT41" s="212"/>
      <c r="DU41" s="212"/>
      <c r="DV41" s="212"/>
      <c r="DW41" s="212"/>
      <c r="DX41" s="212"/>
      <c r="DY41" s="212"/>
      <c r="DZ41" s="212"/>
      <c r="EA41" s="212"/>
      <c r="EB41" s="212"/>
      <c r="EC41" s="212"/>
      <c r="ED41" s="212"/>
      <c r="EE41" s="212"/>
      <c r="EF41" s="212"/>
      <c r="EG41" s="212"/>
      <c r="EH41" s="212"/>
      <c r="EI41" s="212"/>
      <c r="EJ41" s="212"/>
      <c r="EK41" s="212">
        <f>FL41+FM41+FN41+FO41+FP41+FT41</f>
        <v>3347.3220000000001</v>
      </c>
      <c r="EL41" s="212"/>
      <c r="EM41" s="212"/>
      <c r="EN41" s="212"/>
      <c r="EO41" s="212"/>
      <c r="EP41" s="212"/>
      <c r="EQ41" s="212"/>
      <c r="ER41" s="212"/>
      <c r="ES41" s="212"/>
      <c r="ET41" s="212"/>
      <c r="EU41" s="212"/>
      <c r="EV41" s="212"/>
      <c r="EW41" s="212"/>
      <c r="EX41" s="212"/>
      <c r="EY41" s="212"/>
      <c r="EZ41" s="212"/>
      <c r="FA41" s="212"/>
      <c r="FB41" s="212"/>
      <c r="FC41" s="212"/>
      <c r="FD41" s="212"/>
      <c r="FE41" s="212"/>
      <c r="FF41" s="212"/>
      <c r="FG41" s="212"/>
      <c r="FH41" s="212"/>
      <c r="FI41" s="212"/>
      <c r="FJ41" s="212"/>
      <c r="FK41" s="212"/>
      <c r="FL41" s="11" t="str">
        <f>FL36</f>
        <v>759,17</v>
      </c>
      <c r="FM41" s="14">
        <f>ROUND(FL41*0.31*18.85%,2)</f>
        <v>44.36</v>
      </c>
      <c r="FN41" s="12">
        <f>FN36</f>
        <v>2.883</v>
      </c>
      <c r="FO41" s="12"/>
      <c r="FP41" s="12"/>
      <c r="FQ41" s="13">
        <v>734.06</v>
      </c>
      <c r="FR41" s="13">
        <v>1296.3879999999999</v>
      </c>
      <c r="FS41" s="13">
        <v>1478.3119999999999</v>
      </c>
      <c r="FT41" s="13">
        <v>2540.9090000000001</v>
      </c>
    </row>
    <row r="42" spans="1:176" ht="15.75" customHeight="1">
      <c r="A42" s="213" t="s">
        <v>16</v>
      </c>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2">
        <f>FL42+FM42+FN42+FO42:FO42+FP42+FQ42</f>
        <v>2777.183</v>
      </c>
      <c r="BI42" s="212"/>
      <c r="BJ42" s="212"/>
      <c r="BK42" s="212"/>
      <c r="BL42" s="212"/>
      <c r="BM42" s="212"/>
      <c r="BN42" s="212"/>
      <c r="BO42" s="212"/>
      <c r="BP42" s="212"/>
      <c r="BQ42" s="212"/>
      <c r="BR42" s="212"/>
      <c r="BS42" s="212"/>
      <c r="BT42" s="212"/>
      <c r="BU42" s="212"/>
      <c r="BV42" s="212"/>
      <c r="BW42" s="212"/>
      <c r="BX42" s="212"/>
      <c r="BY42" s="212"/>
      <c r="BZ42" s="212"/>
      <c r="CA42" s="212"/>
      <c r="CB42" s="212"/>
      <c r="CC42" s="212"/>
      <c r="CD42" s="212"/>
      <c r="CE42" s="212"/>
      <c r="CF42" s="212"/>
      <c r="CG42" s="212"/>
      <c r="CH42" s="212"/>
      <c r="CI42" s="212">
        <f>FL42+FM42+FN42+FO42+FP42+FR42</f>
        <v>3339.511</v>
      </c>
      <c r="CJ42" s="212"/>
      <c r="CK42" s="212"/>
      <c r="CL42" s="212"/>
      <c r="CM42" s="212"/>
      <c r="CN42" s="212"/>
      <c r="CO42" s="212"/>
      <c r="CP42" s="212"/>
      <c r="CQ42" s="212"/>
      <c r="CR42" s="212"/>
      <c r="CS42" s="212"/>
      <c r="CT42" s="212"/>
      <c r="CU42" s="212"/>
      <c r="CV42" s="212"/>
      <c r="CW42" s="212"/>
      <c r="CX42" s="212"/>
      <c r="CY42" s="212"/>
      <c r="CZ42" s="212"/>
      <c r="DA42" s="212"/>
      <c r="DB42" s="212"/>
      <c r="DC42" s="212"/>
      <c r="DD42" s="212"/>
      <c r="DE42" s="212"/>
      <c r="DF42" s="212"/>
      <c r="DG42" s="212"/>
      <c r="DH42" s="212"/>
      <c r="DI42" s="212"/>
      <c r="DJ42" s="212">
        <f>FL42+FM42+FN42+FO42+FP42+FS42</f>
        <v>3521.4349999999999</v>
      </c>
      <c r="DK42" s="212"/>
      <c r="DL42" s="212"/>
      <c r="DM42" s="212"/>
      <c r="DN42" s="212"/>
      <c r="DO42" s="212"/>
      <c r="DP42" s="212"/>
      <c r="DQ42" s="212"/>
      <c r="DR42" s="212"/>
      <c r="DS42" s="212"/>
      <c r="DT42" s="212"/>
      <c r="DU42" s="212"/>
      <c r="DV42" s="212"/>
      <c r="DW42" s="212"/>
      <c r="DX42" s="212"/>
      <c r="DY42" s="212"/>
      <c r="DZ42" s="212"/>
      <c r="EA42" s="212"/>
      <c r="EB42" s="212"/>
      <c r="EC42" s="212"/>
      <c r="ED42" s="212"/>
      <c r="EE42" s="212"/>
      <c r="EF42" s="212"/>
      <c r="EG42" s="212"/>
      <c r="EH42" s="212"/>
      <c r="EI42" s="212"/>
      <c r="EJ42" s="212"/>
      <c r="EK42" s="212">
        <f>FL42+FM42+FN42+FO42+FP42+FT42</f>
        <v>4584.0320000000002</v>
      </c>
      <c r="EL42" s="212"/>
      <c r="EM42" s="212"/>
      <c r="EN42" s="212"/>
      <c r="EO42" s="212"/>
      <c r="EP42" s="212"/>
      <c r="EQ42" s="212"/>
      <c r="ER42" s="212"/>
      <c r="ES42" s="212"/>
      <c r="ET42" s="212"/>
      <c r="EU42" s="212"/>
      <c r="EV42" s="212"/>
      <c r="EW42" s="212"/>
      <c r="EX42" s="212"/>
      <c r="EY42" s="212"/>
      <c r="EZ42" s="212"/>
      <c r="FA42" s="212"/>
      <c r="FB42" s="212"/>
      <c r="FC42" s="212"/>
      <c r="FD42" s="212"/>
      <c r="FE42" s="212"/>
      <c r="FF42" s="212"/>
      <c r="FG42" s="212"/>
      <c r="FH42" s="212"/>
      <c r="FI42" s="212"/>
      <c r="FJ42" s="212"/>
      <c r="FK42" s="212"/>
      <c r="FL42" s="15" t="str">
        <f>FL37</f>
        <v>1927,6</v>
      </c>
      <c r="FM42" s="14">
        <f>ROUND(FL42*0.31*18.85%,2)</f>
        <v>112.64</v>
      </c>
      <c r="FN42" s="16">
        <f>FN37</f>
        <v>2.883</v>
      </c>
      <c r="FO42" s="16"/>
      <c r="FP42" s="12"/>
      <c r="FQ42" s="13">
        <v>734.06</v>
      </c>
      <c r="FR42" s="13">
        <v>1296.3879999999999</v>
      </c>
      <c r="FS42" s="13">
        <v>1478.3119999999999</v>
      </c>
      <c r="FT42" s="13">
        <v>2540.9090000000001</v>
      </c>
    </row>
    <row r="43" spans="1:176" ht="15.75" customHeight="1">
      <c r="A43" s="214" t="s">
        <v>225</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214"/>
      <c r="BZ43" s="214"/>
      <c r="CA43" s="214"/>
      <c r="CB43" s="214"/>
      <c r="CC43" s="214"/>
      <c r="CD43" s="214"/>
      <c r="CE43" s="214"/>
      <c r="CF43" s="214"/>
      <c r="CG43" s="214"/>
      <c r="CH43" s="214"/>
      <c r="CI43" s="214"/>
      <c r="CJ43" s="214"/>
      <c r="CK43" s="214"/>
      <c r="CL43" s="214"/>
      <c r="CM43" s="214"/>
      <c r="CN43" s="214"/>
      <c r="CO43" s="214"/>
      <c r="CP43" s="214"/>
      <c r="CQ43" s="214"/>
      <c r="CR43" s="214"/>
      <c r="CS43" s="214"/>
      <c r="CT43" s="214"/>
      <c r="CU43" s="214"/>
      <c r="CV43" s="214"/>
      <c r="CW43" s="214"/>
      <c r="CX43" s="214"/>
      <c r="CY43" s="214"/>
      <c r="CZ43" s="214"/>
      <c r="DA43" s="214"/>
      <c r="DB43" s="214"/>
      <c r="DC43" s="214"/>
      <c r="DD43" s="214"/>
      <c r="DE43" s="214"/>
      <c r="DF43" s="214"/>
      <c r="DG43" s="214"/>
      <c r="DH43" s="214"/>
      <c r="DI43" s="214"/>
      <c r="DJ43" s="214"/>
      <c r="DK43" s="214"/>
      <c r="DL43" s="214"/>
      <c r="DM43" s="214"/>
      <c r="DN43" s="214"/>
      <c r="DO43" s="214"/>
      <c r="DP43" s="214"/>
      <c r="DQ43" s="214"/>
      <c r="DR43" s="214"/>
      <c r="DS43" s="214"/>
      <c r="DT43" s="214"/>
      <c r="DU43" s="214"/>
      <c r="DV43" s="214"/>
      <c r="DW43" s="214"/>
      <c r="DX43" s="214"/>
      <c r="DY43" s="214"/>
      <c r="DZ43" s="214"/>
      <c r="EA43" s="214"/>
      <c r="EB43" s="214"/>
      <c r="EC43" s="214"/>
      <c r="ED43" s="214"/>
      <c r="EE43" s="214"/>
      <c r="EF43" s="214"/>
      <c r="EG43" s="214"/>
      <c r="EH43" s="214"/>
      <c r="EI43" s="214"/>
      <c r="EJ43" s="214"/>
      <c r="EK43" s="214"/>
      <c r="EL43" s="214"/>
      <c r="EM43" s="214"/>
      <c r="EN43" s="214"/>
      <c r="EO43" s="214"/>
      <c r="EP43" s="214"/>
      <c r="EQ43" s="214"/>
      <c r="ER43" s="214"/>
      <c r="ES43" s="214"/>
      <c r="ET43" s="214"/>
      <c r="EU43" s="214"/>
      <c r="EV43" s="214"/>
      <c r="EW43" s="214"/>
      <c r="EX43" s="214"/>
      <c r="EY43" s="214"/>
      <c r="EZ43" s="214"/>
      <c r="FA43" s="214"/>
      <c r="FB43" s="214"/>
      <c r="FC43" s="214"/>
      <c r="FD43" s="214"/>
      <c r="FE43" s="214"/>
      <c r="FF43" s="214"/>
      <c r="FG43" s="214"/>
      <c r="FH43" s="214"/>
      <c r="FI43" s="214"/>
      <c r="FJ43" s="214"/>
      <c r="FK43" s="214"/>
    </row>
    <row r="44" spans="1:176" ht="15.75" customHeight="1">
      <c r="A44" s="180" t="s">
        <v>19</v>
      </c>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215" t="s">
        <v>4</v>
      </c>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5"/>
      <c r="DJ44" s="215"/>
      <c r="DK44" s="215"/>
      <c r="DL44" s="215"/>
      <c r="DM44" s="215"/>
      <c r="DN44" s="215"/>
      <c r="DO44" s="215"/>
      <c r="DP44" s="215"/>
      <c r="DQ44" s="215"/>
      <c r="DR44" s="215"/>
      <c r="DS44" s="215"/>
      <c r="DT44" s="215"/>
      <c r="DU44" s="215"/>
      <c r="DV44" s="215"/>
      <c r="DW44" s="215"/>
      <c r="DX44" s="215"/>
      <c r="DY44" s="215"/>
      <c r="DZ44" s="215"/>
      <c r="EA44" s="215"/>
      <c r="EB44" s="215"/>
      <c r="EC44" s="215"/>
      <c r="ED44" s="215"/>
      <c r="EE44" s="215"/>
      <c r="EF44" s="215"/>
      <c r="EG44" s="215"/>
      <c r="EH44" s="215"/>
      <c r="EI44" s="215"/>
      <c r="EJ44" s="215"/>
      <c r="EK44" s="215"/>
      <c r="EL44" s="215"/>
      <c r="EM44" s="215"/>
      <c r="EN44" s="215"/>
      <c r="EO44" s="215"/>
      <c r="EP44" s="215"/>
      <c r="EQ44" s="215"/>
      <c r="ER44" s="215"/>
      <c r="ES44" s="215"/>
      <c r="ET44" s="215"/>
      <c r="EU44" s="215"/>
      <c r="EV44" s="215"/>
      <c r="EW44" s="215"/>
      <c r="EX44" s="215"/>
      <c r="EY44" s="215"/>
      <c r="EZ44" s="215"/>
      <c r="FA44" s="215"/>
      <c r="FB44" s="215"/>
      <c r="FC44" s="215"/>
      <c r="FD44" s="215"/>
      <c r="FE44" s="215"/>
      <c r="FF44" s="215"/>
      <c r="FG44" s="215"/>
      <c r="FH44" s="215"/>
      <c r="FI44" s="215"/>
      <c r="FJ44" s="215"/>
      <c r="FK44" s="215"/>
      <c r="FL44" s="107"/>
      <c r="FM44" s="106"/>
      <c r="FN44" s="106"/>
      <c r="FO44" s="106"/>
      <c r="FP44" s="106"/>
      <c r="FQ44" s="10" t="s">
        <v>25</v>
      </c>
      <c r="FR44" s="10" t="s">
        <v>26</v>
      </c>
      <c r="FS44" s="10" t="s">
        <v>27</v>
      </c>
      <c r="FT44" s="10" t="s">
        <v>28</v>
      </c>
    </row>
    <row r="45" spans="1:176" ht="15.75" customHeight="1">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215" t="s">
        <v>0</v>
      </c>
      <c r="BI45" s="215"/>
      <c r="BJ45" s="215"/>
      <c r="BK45" s="215"/>
      <c r="BL45" s="215"/>
      <c r="BM45" s="215"/>
      <c r="BN45" s="215"/>
      <c r="BO45" s="215"/>
      <c r="BP45" s="215"/>
      <c r="BQ45" s="215"/>
      <c r="BR45" s="215"/>
      <c r="BS45" s="215"/>
      <c r="BT45" s="215"/>
      <c r="BU45" s="215"/>
      <c r="BV45" s="215"/>
      <c r="BW45" s="215"/>
      <c r="BX45" s="215"/>
      <c r="BY45" s="215"/>
      <c r="BZ45" s="215"/>
      <c r="CA45" s="215"/>
      <c r="CB45" s="215"/>
      <c r="CC45" s="215"/>
      <c r="CD45" s="215"/>
      <c r="CE45" s="215"/>
      <c r="CF45" s="215"/>
      <c r="CG45" s="215"/>
      <c r="CH45" s="215"/>
      <c r="CI45" s="215" t="s">
        <v>1</v>
      </c>
      <c r="CJ45" s="215"/>
      <c r="CK45" s="215"/>
      <c r="CL45" s="215"/>
      <c r="CM45" s="215"/>
      <c r="CN45" s="215"/>
      <c r="CO45" s="215"/>
      <c r="CP45" s="215"/>
      <c r="CQ45" s="215"/>
      <c r="CR45" s="215"/>
      <c r="CS45" s="215"/>
      <c r="CT45" s="215"/>
      <c r="CU45" s="215"/>
      <c r="CV45" s="215"/>
      <c r="CW45" s="215"/>
      <c r="CX45" s="215"/>
      <c r="CY45" s="215"/>
      <c r="CZ45" s="215"/>
      <c r="DA45" s="215"/>
      <c r="DB45" s="215"/>
      <c r="DC45" s="215"/>
      <c r="DD45" s="215"/>
      <c r="DE45" s="215"/>
      <c r="DF45" s="215"/>
      <c r="DG45" s="215"/>
      <c r="DH45" s="215"/>
      <c r="DI45" s="215"/>
      <c r="DJ45" s="215" t="s">
        <v>2</v>
      </c>
      <c r="DK45" s="215"/>
      <c r="DL45" s="215"/>
      <c r="DM45" s="215"/>
      <c r="DN45" s="215"/>
      <c r="DO45" s="215"/>
      <c r="DP45" s="215"/>
      <c r="DQ45" s="215"/>
      <c r="DR45" s="215"/>
      <c r="DS45" s="215"/>
      <c r="DT45" s="215"/>
      <c r="DU45" s="215"/>
      <c r="DV45" s="215"/>
      <c r="DW45" s="215"/>
      <c r="DX45" s="215"/>
      <c r="DY45" s="215"/>
      <c r="DZ45" s="215"/>
      <c r="EA45" s="215"/>
      <c r="EB45" s="215"/>
      <c r="EC45" s="215"/>
      <c r="ED45" s="215"/>
      <c r="EE45" s="215"/>
      <c r="EF45" s="215"/>
      <c r="EG45" s="215"/>
      <c r="EH45" s="215"/>
      <c r="EI45" s="215"/>
      <c r="EJ45" s="215"/>
      <c r="EK45" s="215" t="s">
        <v>3</v>
      </c>
      <c r="EL45" s="215"/>
      <c r="EM45" s="215"/>
      <c r="EN45" s="215"/>
      <c r="EO45" s="215"/>
      <c r="EP45" s="215"/>
      <c r="EQ45" s="215"/>
      <c r="ER45" s="215"/>
      <c r="ES45" s="215"/>
      <c r="ET45" s="215"/>
      <c r="EU45" s="215"/>
      <c r="EV45" s="215"/>
      <c r="EW45" s="215"/>
      <c r="EX45" s="215"/>
      <c r="EY45" s="215"/>
      <c r="EZ45" s="215"/>
      <c r="FA45" s="215"/>
      <c r="FB45" s="215"/>
      <c r="FC45" s="215"/>
      <c r="FD45" s="215"/>
      <c r="FE45" s="215"/>
      <c r="FF45" s="215"/>
      <c r="FG45" s="215"/>
      <c r="FH45" s="215"/>
      <c r="FI45" s="215"/>
      <c r="FJ45" s="215"/>
      <c r="FK45" s="215"/>
      <c r="FL45" s="11"/>
      <c r="FM45" s="14"/>
      <c r="FN45" s="12"/>
      <c r="FO45" s="12"/>
      <c r="FP45" s="12"/>
      <c r="FQ45" s="13"/>
      <c r="FR45" s="13"/>
      <c r="FS45" s="13"/>
      <c r="FT45" s="13"/>
    </row>
    <row r="46" spans="1:176" ht="15.75" customHeight="1">
      <c r="A46" s="213" t="s">
        <v>18</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2">
        <f>FL46+FM46+FN46+FO46:FO47+FP46+FQ46</f>
        <v>1524.2629999999999</v>
      </c>
      <c r="BI46" s="212"/>
      <c r="BJ46" s="212"/>
      <c r="BK46" s="212"/>
      <c r="BL46" s="212"/>
      <c r="BM46" s="212"/>
      <c r="BN46" s="212"/>
      <c r="BO46" s="212"/>
      <c r="BP46" s="212"/>
      <c r="BQ46" s="212"/>
      <c r="BR46" s="212"/>
      <c r="BS46" s="212"/>
      <c r="BT46" s="212"/>
      <c r="BU46" s="212"/>
      <c r="BV46" s="212"/>
      <c r="BW46" s="212"/>
      <c r="BX46" s="212"/>
      <c r="BY46" s="212"/>
      <c r="BZ46" s="212"/>
      <c r="CA46" s="212"/>
      <c r="CB46" s="212"/>
      <c r="CC46" s="212"/>
      <c r="CD46" s="212"/>
      <c r="CE46" s="212"/>
      <c r="CF46" s="212"/>
      <c r="CG46" s="212"/>
      <c r="CH46" s="212"/>
      <c r="CI46" s="212">
        <f>FL46+FM46+FN46+FO46+FP46+FR46</f>
        <v>2086.5909999999999</v>
      </c>
      <c r="CJ46" s="212"/>
      <c r="CK46" s="212"/>
      <c r="CL46" s="212"/>
      <c r="CM46" s="212"/>
      <c r="CN46" s="212"/>
      <c r="CO46" s="212"/>
      <c r="CP46" s="212"/>
      <c r="CQ46" s="212"/>
      <c r="CR46" s="212"/>
      <c r="CS46" s="212"/>
      <c r="CT46" s="212"/>
      <c r="CU46" s="212"/>
      <c r="CV46" s="212"/>
      <c r="CW46" s="212"/>
      <c r="CX46" s="212"/>
      <c r="CY46" s="212"/>
      <c r="CZ46" s="212"/>
      <c r="DA46" s="212"/>
      <c r="DB46" s="212"/>
      <c r="DC46" s="212"/>
      <c r="DD46" s="212"/>
      <c r="DE46" s="212"/>
      <c r="DF46" s="212"/>
      <c r="DG46" s="212"/>
      <c r="DH46" s="212"/>
      <c r="DI46" s="212"/>
      <c r="DJ46" s="212">
        <f>FL46+FM46+FN46+FO46+FP46+FS46</f>
        <v>2268.5149999999999</v>
      </c>
      <c r="DK46" s="212"/>
      <c r="DL46" s="212"/>
      <c r="DM46" s="212"/>
      <c r="DN46" s="212"/>
      <c r="DO46" s="212"/>
      <c r="DP46" s="212"/>
      <c r="DQ46" s="212"/>
      <c r="DR46" s="212"/>
      <c r="DS46" s="212"/>
      <c r="DT46" s="212"/>
      <c r="DU46" s="212"/>
      <c r="DV46" s="212"/>
      <c r="DW46" s="212"/>
      <c r="DX46" s="212"/>
      <c r="DY46" s="212"/>
      <c r="DZ46" s="212"/>
      <c r="EA46" s="212"/>
      <c r="EB46" s="212"/>
      <c r="EC46" s="212"/>
      <c r="ED46" s="212"/>
      <c r="EE46" s="212"/>
      <c r="EF46" s="212"/>
      <c r="EG46" s="212"/>
      <c r="EH46" s="212"/>
      <c r="EI46" s="212"/>
      <c r="EJ46" s="212"/>
      <c r="EK46" s="212">
        <f>FL46+FM46+FN46+FO46+FP46+FT46</f>
        <v>3331.1120000000001</v>
      </c>
      <c r="EL46" s="212"/>
      <c r="EM46" s="212"/>
      <c r="EN46" s="212"/>
      <c r="EO46" s="212"/>
      <c r="EP46" s="212"/>
      <c r="EQ46" s="212"/>
      <c r="ER46" s="212"/>
      <c r="ES46" s="212"/>
      <c r="ET46" s="212"/>
      <c r="EU46" s="212"/>
      <c r="EV46" s="212"/>
      <c r="EW46" s="212"/>
      <c r="EX46" s="212"/>
      <c r="EY46" s="212"/>
      <c r="EZ46" s="212"/>
      <c r="FA46" s="212"/>
      <c r="FB46" s="212"/>
      <c r="FC46" s="212"/>
      <c r="FD46" s="212"/>
      <c r="FE46" s="212"/>
      <c r="FF46" s="212"/>
      <c r="FG46" s="212"/>
      <c r="FH46" s="212"/>
      <c r="FI46" s="212"/>
      <c r="FJ46" s="212"/>
      <c r="FK46" s="212"/>
      <c r="FL46" s="11" t="str">
        <f>FL36</f>
        <v>759,17</v>
      </c>
      <c r="FM46" s="14">
        <f>ROUND(FL46*0.31*11.96%,2)</f>
        <v>28.15</v>
      </c>
      <c r="FN46" s="12">
        <f>FN36</f>
        <v>2.883</v>
      </c>
      <c r="FO46" s="12"/>
      <c r="FP46" s="12"/>
      <c r="FQ46" s="13">
        <v>734.06</v>
      </c>
      <c r="FR46" s="13">
        <v>1296.3879999999999</v>
      </c>
      <c r="FS46" s="13">
        <v>1478.3119999999999</v>
      </c>
      <c r="FT46" s="13">
        <v>2540.9090000000001</v>
      </c>
    </row>
    <row r="47" spans="1:176" ht="15.75" customHeight="1">
      <c r="A47" s="213" t="s">
        <v>16</v>
      </c>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2">
        <f>FL47+FM47+FN47+FO47:FO47+FP47+FQ47</f>
        <v>2736.0129999999999</v>
      </c>
      <c r="BI47" s="212"/>
      <c r="BJ47" s="212"/>
      <c r="BK47" s="212"/>
      <c r="BL47" s="212"/>
      <c r="BM47" s="212"/>
      <c r="BN47" s="212"/>
      <c r="BO47" s="212"/>
      <c r="BP47" s="212"/>
      <c r="BQ47" s="212"/>
      <c r="BR47" s="212"/>
      <c r="BS47" s="212"/>
      <c r="BT47" s="212"/>
      <c r="BU47" s="212"/>
      <c r="BV47" s="212"/>
      <c r="BW47" s="212"/>
      <c r="BX47" s="212"/>
      <c r="BY47" s="212"/>
      <c r="BZ47" s="212"/>
      <c r="CA47" s="212"/>
      <c r="CB47" s="212"/>
      <c r="CC47" s="212"/>
      <c r="CD47" s="212"/>
      <c r="CE47" s="212"/>
      <c r="CF47" s="212"/>
      <c r="CG47" s="212"/>
      <c r="CH47" s="212"/>
      <c r="CI47" s="212">
        <f>FL47+FM47+FN47+FO47+FP47+FR47</f>
        <v>3298.3409999999999</v>
      </c>
      <c r="CJ47" s="212"/>
      <c r="CK47" s="212"/>
      <c r="CL47" s="212"/>
      <c r="CM47" s="212"/>
      <c r="CN47" s="212"/>
      <c r="CO47" s="212"/>
      <c r="CP47" s="212"/>
      <c r="CQ47" s="212"/>
      <c r="CR47" s="212"/>
      <c r="CS47" s="212"/>
      <c r="CT47" s="212"/>
      <c r="CU47" s="212"/>
      <c r="CV47" s="212"/>
      <c r="CW47" s="212"/>
      <c r="CX47" s="212"/>
      <c r="CY47" s="212"/>
      <c r="CZ47" s="212"/>
      <c r="DA47" s="212"/>
      <c r="DB47" s="212"/>
      <c r="DC47" s="212"/>
      <c r="DD47" s="212"/>
      <c r="DE47" s="212"/>
      <c r="DF47" s="212"/>
      <c r="DG47" s="212"/>
      <c r="DH47" s="212"/>
      <c r="DI47" s="212"/>
      <c r="DJ47" s="212">
        <f>FL47+FM47+FN47+FO47+FP47+FS47</f>
        <v>3480.2649999999999</v>
      </c>
      <c r="DK47" s="212"/>
      <c r="DL47" s="212"/>
      <c r="DM47" s="212"/>
      <c r="DN47" s="212"/>
      <c r="DO47" s="212"/>
      <c r="DP47" s="212"/>
      <c r="DQ47" s="212"/>
      <c r="DR47" s="212"/>
      <c r="DS47" s="212"/>
      <c r="DT47" s="212"/>
      <c r="DU47" s="212"/>
      <c r="DV47" s="212"/>
      <c r="DW47" s="212"/>
      <c r="DX47" s="212"/>
      <c r="DY47" s="212"/>
      <c r="DZ47" s="212"/>
      <c r="EA47" s="212"/>
      <c r="EB47" s="212"/>
      <c r="EC47" s="212"/>
      <c r="ED47" s="212"/>
      <c r="EE47" s="212"/>
      <c r="EF47" s="212"/>
      <c r="EG47" s="212"/>
      <c r="EH47" s="212"/>
      <c r="EI47" s="212"/>
      <c r="EJ47" s="212"/>
      <c r="EK47" s="212">
        <f>FL47+FM47+FN47+FO47+FP47+FT47</f>
        <v>4542.8620000000001</v>
      </c>
      <c r="EL47" s="212"/>
      <c r="EM47" s="212"/>
      <c r="EN47" s="212"/>
      <c r="EO47" s="212"/>
      <c r="EP47" s="212"/>
      <c r="EQ47" s="212"/>
      <c r="ER47" s="212"/>
      <c r="ES47" s="212"/>
      <c r="ET47" s="212"/>
      <c r="EU47" s="212"/>
      <c r="EV47" s="212"/>
      <c r="EW47" s="212"/>
      <c r="EX47" s="212"/>
      <c r="EY47" s="212"/>
      <c r="EZ47" s="212"/>
      <c r="FA47" s="212"/>
      <c r="FB47" s="212"/>
      <c r="FC47" s="212"/>
      <c r="FD47" s="212"/>
      <c r="FE47" s="212"/>
      <c r="FF47" s="212"/>
      <c r="FG47" s="212"/>
      <c r="FH47" s="212"/>
      <c r="FI47" s="212"/>
      <c r="FJ47" s="212"/>
      <c r="FK47" s="212"/>
      <c r="FL47" s="15" t="str">
        <f>FL37</f>
        <v>1927,6</v>
      </c>
      <c r="FM47" s="14">
        <f>ROUND(FL47*0.31*11.96%,2)</f>
        <v>71.47</v>
      </c>
      <c r="FN47" s="16">
        <f>FN37</f>
        <v>2.883</v>
      </c>
      <c r="FO47" s="16"/>
      <c r="FP47" s="12"/>
      <c r="FQ47" s="13">
        <v>734.06</v>
      </c>
      <c r="FR47" s="13">
        <v>1296.3879999999999</v>
      </c>
      <c r="FS47" s="13">
        <v>1478.3119999999999</v>
      </c>
      <c r="FT47" s="13">
        <v>2540.9090000000001</v>
      </c>
    </row>
    <row r="48" spans="1:176" ht="15.75" customHeight="1">
      <c r="A48" s="214" t="s">
        <v>226</v>
      </c>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4"/>
      <c r="BX48" s="214"/>
      <c r="BY48" s="214"/>
      <c r="BZ48" s="214"/>
      <c r="CA48" s="214"/>
      <c r="CB48" s="214"/>
      <c r="CC48" s="214"/>
      <c r="CD48" s="214"/>
      <c r="CE48" s="214"/>
      <c r="CF48" s="214"/>
      <c r="CG48" s="214"/>
      <c r="CH48" s="214"/>
      <c r="CI48" s="214"/>
      <c r="CJ48" s="214"/>
      <c r="CK48" s="214"/>
      <c r="CL48" s="214"/>
      <c r="CM48" s="214"/>
      <c r="CN48" s="214"/>
      <c r="CO48" s="214"/>
      <c r="CP48" s="214"/>
      <c r="CQ48" s="214"/>
      <c r="CR48" s="214"/>
      <c r="CS48" s="214"/>
      <c r="CT48" s="214"/>
      <c r="CU48" s="214"/>
      <c r="CV48" s="214"/>
      <c r="CW48" s="214"/>
      <c r="CX48" s="214"/>
      <c r="CY48" s="214"/>
      <c r="CZ48" s="214"/>
      <c r="DA48" s="214"/>
      <c r="DB48" s="214"/>
      <c r="DC48" s="214"/>
      <c r="DD48" s="214"/>
      <c r="DE48" s="214"/>
      <c r="DF48" s="214"/>
      <c r="DG48" s="214"/>
      <c r="DH48" s="214"/>
      <c r="DI48" s="214"/>
      <c r="DJ48" s="214"/>
      <c r="DK48" s="214"/>
      <c r="DL48" s="214"/>
      <c r="DM48" s="214"/>
      <c r="DN48" s="214"/>
      <c r="DO48" s="214"/>
      <c r="DP48" s="214"/>
      <c r="DQ48" s="214"/>
      <c r="DR48" s="214"/>
      <c r="DS48" s="214"/>
      <c r="DT48" s="214"/>
      <c r="DU48" s="214"/>
      <c r="DV48" s="214"/>
      <c r="DW48" s="214"/>
      <c r="DX48" s="214"/>
      <c r="DY48" s="214"/>
      <c r="DZ48" s="214"/>
      <c r="EA48" s="214"/>
      <c r="EB48" s="214"/>
      <c r="EC48" s="214"/>
      <c r="ED48" s="214"/>
      <c r="EE48" s="214"/>
      <c r="EF48" s="214"/>
      <c r="EG48" s="214"/>
      <c r="EH48" s="214"/>
      <c r="EI48" s="214"/>
      <c r="EJ48" s="214"/>
      <c r="EK48" s="214"/>
      <c r="EL48" s="214"/>
      <c r="EM48" s="214"/>
      <c r="EN48" s="214"/>
      <c r="EO48" s="214"/>
      <c r="EP48" s="214"/>
      <c r="EQ48" s="214"/>
      <c r="ER48" s="214"/>
      <c r="ES48" s="214"/>
      <c r="ET48" s="214"/>
      <c r="EU48" s="214"/>
      <c r="EV48" s="214"/>
      <c r="EW48" s="214"/>
      <c r="EX48" s="214"/>
      <c r="EY48" s="214"/>
      <c r="EZ48" s="214"/>
      <c r="FA48" s="214"/>
      <c r="FB48" s="214"/>
      <c r="FC48" s="214"/>
      <c r="FD48" s="214"/>
      <c r="FE48" s="214"/>
      <c r="FF48" s="214"/>
      <c r="FG48" s="214"/>
      <c r="FH48" s="214"/>
      <c r="FI48" s="214"/>
      <c r="FJ48" s="214"/>
      <c r="FK48" s="214"/>
    </row>
    <row r="49" spans="1:176" ht="15.75" customHeight="1">
      <c r="A49" s="180" t="s">
        <v>19</v>
      </c>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215" t="s">
        <v>4</v>
      </c>
      <c r="BI49" s="215"/>
      <c r="BJ49" s="215"/>
      <c r="BK49" s="215"/>
      <c r="BL49" s="215"/>
      <c r="BM49" s="215"/>
      <c r="BN49" s="215"/>
      <c r="BO49" s="215"/>
      <c r="BP49" s="215"/>
      <c r="BQ49" s="215"/>
      <c r="BR49" s="215"/>
      <c r="BS49" s="215"/>
      <c r="BT49" s="215"/>
      <c r="BU49" s="215"/>
      <c r="BV49" s="215"/>
      <c r="BW49" s="215"/>
      <c r="BX49" s="215"/>
      <c r="BY49" s="215"/>
      <c r="BZ49" s="215"/>
      <c r="CA49" s="215"/>
      <c r="CB49" s="215"/>
      <c r="CC49" s="215"/>
      <c r="CD49" s="215"/>
      <c r="CE49" s="215"/>
      <c r="CF49" s="215"/>
      <c r="CG49" s="215"/>
      <c r="CH49" s="215"/>
      <c r="CI49" s="215"/>
      <c r="CJ49" s="215"/>
      <c r="CK49" s="215"/>
      <c r="CL49" s="215"/>
      <c r="CM49" s="215"/>
      <c r="CN49" s="215"/>
      <c r="CO49" s="215"/>
      <c r="CP49" s="215"/>
      <c r="CQ49" s="215"/>
      <c r="CR49" s="215"/>
      <c r="CS49" s="215"/>
      <c r="CT49" s="215"/>
      <c r="CU49" s="215"/>
      <c r="CV49" s="215"/>
      <c r="CW49" s="215"/>
      <c r="CX49" s="215"/>
      <c r="CY49" s="215"/>
      <c r="CZ49" s="215"/>
      <c r="DA49" s="215"/>
      <c r="DB49" s="215"/>
      <c r="DC49" s="215"/>
      <c r="DD49" s="215"/>
      <c r="DE49" s="215"/>
      <c r="DF49" s="215"/>
      <c r="DG49" s="215"/>
      <c r="DH49" s="215"/>
      <c r="DI49" s="215"/>
      <c r="DJ49" s="215"/>
      <c r="DK49" s="215"/>
      <c r="DL49" s="215"/>
      <c r="DM49" s="215"/>
      <c r="DN49" s="215"/>
      <c r="DO49" s="215"/>
      <c r="DP49" s="215"/>
      <c r="DQ49" s="215"/>
      <c r="DR49" s="215"/>
      <c r="DS49" s="215"/>
      <c r="DT49" s="215"/>
      <c r="DU49" s="215"/>
      <c r="DV49" s="215"/>
      <c r="DW49" s="215"/>
      <c r="DX49" s="215"/>
      <c r="DY49" s="215"/>
      <c r="DZ49" s="215"/>
      <c r="EA49" s="215"/>
      <c r="EB49" s="215"/>
      <c r="EC49" s="215"/>
      <c r="ED49" s="215"/>
      <c r="EE49" s="215"/>
      <c r="EF49" s="215"/>
      <c r="EG49" s="215"/>
      <c r="EH49" s="215"/>
      <c r="EI49" s="215"/>
      <c r="EJ49" s="215"/>
      <c r="EK49" s="215"/>
      <c r="EL49" s="215"/>
      <c r="EM49" s="215"/>
      <c r="EN49" s="215"/>
      <c r="EO49" s="215"/>
      <c r="EP49" s="215"/>
      <c r="EQ49" s="215"/>
      <c r="ER49" s="215"/>
      <c r="ES49" s="215"/>
      <c r="ET49" s="215"/>
      <c r="EU49" s="215"/>
      <c r="EV49" s="215"/>
      <c r="EW49" s="215"/>
      <c r="EX49" s="215"/>
      <c r="EY49" s="215"/>
      <c r="EZ49" s="215"/>
      <c r="FA49" s="215"/>
      <c r="FB49" s="215"/>
      <c r="FC49" s="215"/>
      <c r="FD49" s="215"/>
      <c r="FE49" s="215"/>
      <c r="FF49" s="215"/>
      <c r="FG49" s="215"/>
      <c r="FH49" s="215"/>
      <c r="FI49" s="215"/>
      <c r="FJ49" s="215"/>
      <c r="FK49" s="215"/>
      <c r="FL49" s="107"/>
      <c r="FM49" s="106"/>
      <c r="FN49" s="106"/>
      <c r="FO49" s="106"/>
      <c r="FP49" s="106"/>
      <c r="FQ49" s="10" t="s">
        <v>25</v>
      </c>
      <c r="FR49" s="10" t="s">
        <v>26</v>
      </c>
      <c r="FS49" s="10" t="s">
        <v>27</v>
      </c>
      <c r="FT49" s="10" t="s">
        <v>28</v>
      </c>
    </row>
    <row r="50" spans="1:176" ht="15.75" customHeight="1">
      <c r="A50" s="180"/>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215" t="s">
        <v>0</v>
      </c>
      <c r="BI50" s="215"/>
      <c r="BJ50" s="215"/>
      <c r="BK50" s="215"/>
      <c r="BL50" s="215"/>
      <c r="BM50" s="215"/>
      <c r="BN50" s="215"/>
      <c r="BO50" s="215"/>
      <c r="BP50" s="215"/>
      <c r="BQ50" s="215"/>
      <c r="BR50" s="215"/>
      <c r="BS50" s="215"/>
      <c r="BT50" s="215"/>
      <c r="BU50" s="215"/>
      <c r="BV50" s="215"/>
      <c r="BW50" s="215"/>
      <c r="BX50" s="215"/>
      <c r="BY50" s="215"/>
      <c r="BZ50" s="215"/>
      <c r="CA50" s="215"/>
      <c r="CB50" s="215"/>
      <c r="CC50" s="215"/>
      <c r="CD50" s="215"/>
      <c r="CE50" s="215"/>
      <c r="CF50" s="215"/>
      <c r="CG50" s="215"/>
      <c r="CH50" s="215"/>
      <c r="CI50" s="215" t="s">
        <v>1</v>
      </c>
      <c r="CJ50" s="215"/>
      <c r="CK50" s="215"/>
      <c r="CL50" s="215"/>
      <c r="CM50" s="215"/>
      <c r="CN50" s="215"/>
      <c r="CO50" s="215"/>
      <c r="CP50" s="215"/>
      <c r="CQ50" s="215"/>
      <c r="CR50" s="215"/>
      <c r="CS50" s="215"/>
      <c r="CT50" s="215"/>
      <c r="CU50" s="215"/>
      <c r="CV50" s="215"/>
      <c r="CW50" s="215"/>
      <c r="CX50" s="215"/>
      <c r="CY50" s="215"/>
      <c r="CZ50" s="215"/>
      <c r="DA50" s="215"/>
      <c r="DB50" s="215"/>
      <c r="DC50" s="215"/>
      <c r="DD50" s="215"/>
      <c r="DE50" s="215"/>
      <c r="DF50" s="215"/>
      <c r="DG50" s="215"/>
      <c r="DH50" s="215"/>
      <c r="DI50" s="215"/>
      <c r="DJ50" s="215" t="s">
        <v>2</v>
      </c>
      <c r="DK50" s="215"/>
      <c r="DL50" s="215"/>
      <c r="DM50" s="215"/>
      <c r="DN50" s="215"/>
      <c r="DO50" s="215"/>
      <c r="DP50" s="215"/>
      <c r="DQ50" s="215"/>
      <c r="DR50" s="215"/>
      <c r="DS50" s="215"/>
      <c r="DT50" s="215"/>
      <c r="DU50" s="215"/>
      <c r="DV50" s="215"/>
      <c r="DW50" s="215"/>
      <c r="DX50" s="215"/>
      <c r="DY50" s="215"/>
      <c r="DZ50" s="215"/>
      <c r="EA50" s="215"/>
      <c r="EB50" s="215"/>
      <c r="EC50" s="215"/>
      <c r="ED50" s="215"/>
      <c r="EE50" s="215"/>
      <c r="EF50" s="215"/>
      <c r="EG50" s="215"/>
      <c r="EH50" s="215"/>
      <c r="EI50" s="215"/>
      <c r="EJ50" s="215"/>
      <c r="EK50" s="215" t="s">
        <v>3</v>
      </c>
      <c r="EL50" s="215"/>
      <c r="EM50" s="215"/>
      <c r="EN50" s="215"/>
      <c r="EO50" s="215"/>
      <c r="EP50" s="215"/>
      <c r="EQ50" s="215"/>
      <c r="ER50" s="215"/>
      <c r="ES50" s="215"/>
      <c r="ET50" s="215"/>
      <c r="EU50" s="215"/>
      <c r="EV50" s="215"/>
      <c r="EW50" s="215"/>
      <c r="EX50" s="215"/>
      <c r="EY50" s="215"/>
      <c r="EZ50" s="215"/>
      <c r="FA50" s="215"/>
      <c r="FB50" s="215"/>
      <c r="FC50" s="215"/>
      <c r="FD50" s="215"/>
      <c r="FE50" s="215"/>
      <c r="FF50" s="215"/>
      <c r="FG50" s="215"/>
      <c r="FH50" s="215"/>
      <c r="FI50" s="215"/>
      <c r="FJ50" s="215"/>
      <c r="FK50" s="215"/>
      <c r="FL50" s="11"/>
      <c r="FM50" s="14"/>
      <c r="FN50" s="12"/>
      <c r="FO50" s="12"/>
      <c r="FP50" s="12"/>
      <c r="FQ50" s="13"/>
      <c r="FR50" s="13"/>
      <c r="FS50" s="13"/>
      <c r="FT50" s="13"/>
    </row>
    <row r="51" spans="1:176" ht="15.75" customHeight="1">
      <c r="A51" s="213" t="s">
        <v>18</v>
      </c>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2">
        <f>FL51+FM51+FN51+FO51:FO52+FP51+FQ51</f>
        <v>1511.2929999999999</v>
      </c>
      <c r="BI51" s="212"/>
      <c r="BJ51" s="212"/>
      <c r="BK51" s="212"/>
      <c r="BL51" s="212"/>
      <c r="BM51" s="212"/>
      <c r="BN51" s="212"/>
      <c r="BO51" s="212"/>
      <c r="BP51" s="212"/>
      <c r="BQ51" s="212"/>
      <c r="BR51" s="212"/>
      <c r="BS51" s="212"/>
      <c r="BT51" s="212"/>
      <c r="BU51" s="212"/>
      <c r="BV51" s="212"/>
      <c r="BW51" s="212"/>
      <c r="BX51" s="212"/>
      <c r="BY51" s="212"/>
      <c r="BZ51" s="212"/>
      <c r="CA51" s="212"/>
      <c r="CB51" s="212"/>
      <c r="CC51" s="212"/>
      <c r="CD51" s="212"/>
      <c r="CE51" s="212"/>
      <c r="CF51" s="212"/>
      <c r="CG51" s="212"/>
      <c r="CH51" s="212"/>
      <c r="CI51" s="212">
        <f>FL51+FM51+FN51+FO51+FP51+FR51</f>
        <v>2073.6210000000001</v>
      </c>
      <c r="CJ51" s="212"/>
      <c r="CK51" s="212"/>
      <c r="CL51" s="212"/>
      <c r="CM51" s="212"/>
      <c r="CN51" s="212"/>
      <c r="CO51" s="212"/>
      <c r="CP51" s="212"/>
      <c r="CQ51" s="212"/>
      <c r="CR51" s="212"/>
      <c r="CS51" s="212"/>
      <c r="CT51" s="212"/>
      <c r="CU51" s="212"/>
      <c r="CV51" s="212"/>
      <c r="CW51" s="212"/>
      <c r="CX51" s="212"/>
      <c r="CY51" s="212"/>
      <c r="CZ51" s="212"/>
      <c r="DA51" s="212"/>
      <c r="DB51" s="212"/>
      <c r="DC51" s="212"/>
      <c r="DD51" s="212"/>
      <c r="DE51" s="212"/>
      <c r="DF51" s="212"/>
      <c r="DG51" s="212"/>
      <c r="DH51" s="212"/>
      <c r="DI51" s="212"/>
      <c r="DJ51" s="212">
        <f>FL51+FM51+FN51+FO51+FP51+FS51</f>
        <v>2255.5450000000001</v>
      </c>
      <c r="DK51" s="212"/>
      <c r="DL51" s="212"/>
      <c r="DM51" s="212"/>
      <c r="DN51" s="212"/>
      <c r="DO51" s="212"/>
      <c r="DP51" s="212"/>
      <c r="DQ51" s="212"/>
      <c r="DR51" s="212"/>
      <c r="DS51" s="212"/>
      <c r="DT51" s="212"/>
      <c r="DU51" s="212"/>
      <c r="DV51" s="212"/>
      <c r="DW51" s="212"/>
      <c r="DX51" s="212"/>
      <c r="DY51" s="212"/>
      <c r="DZ51" s="212"/>
      <c r="EA51" s="212"/>
      <c r="EB51" s="212"/>
      <c r="EC51" s="212"/>
      <c r="ED51" s="212"/>
      <c r="EE51" s="212"/>
      <c r="EF51" s="212"/>
      <c r="EG51" s="212"/>
      <c r="EH51" s="212"/>
      <c r="EI51" s="212"/>
      <c r="EJ51" s="212"/>
      <c r="EK51" s="212">
        <f>FL51+FM51+FN51+FO51+FP51+FT51</f>
        <v>3318.1419999999998</v>
      </c>
      <c r="EL51" s="212"/>
      <c r="EM51" s="212"/>
      <c r="EN51" s="212"/>
      <c r="EO51" s="212"/>
      <c r="EP51" s="212"/>
      <c r="EQ51" s="212"/>
      <c r="ER51" s="212"/>
      <c r="ES51" s="212"/>
      <c r="ET51" s="212"/>
      <c r="EU51" s="212"/>
      <c r="EV51" s="212"/>
      <c r="EW51" s="212"/>
      <c r="EX51" s="212"/>
      <c r="EY51" s="212"/>
      <c r="EZ51" s="212"/>
      <c r="FA51" s="212"/>
      <c r="FB51" s="212"/>
      <c r="FC51" s="212"/>
      <c r="FD51" s="212"/>
      <c r="FE51" s="212"/>
      <c r="FF51" s="212"/>
      <c r="FG51" s="212"/>
      <c r="FH51" s="212"/>
      <c r="FI51" s="212"/>
      <c r="FJ51" s="212"/>
      <c r="FK51" s="212"/>
      <c r="FL51" s="11" t="str">
        <f>FL36</f>
        <v>759,17</v>
      </c>
      <c r="FM51" s="14">
        <f>ROUND(FL51*0.31*6.45%,2)</f>
        <v>15.18</v>
      </c>
      <c r="FN51" s="12">
        <f>FN36</f>
        <v>2.883</v>
      </c>
      <c r="FO51" s="12"/>
      <c r="FP51" s="12"/>
      <c r="FQ51" s="13">
        <v>734.06</v>
      </c>
      <c r="FR51" s="13">
        <v>1296.3879999999999</v>
      </c>
      <c r="FS51" s="13">
        <v>1478.3119999999999</v>
      </c>
      <c r="FT51" s="13">
        <v>2540.9090000000001</v>
      </c>
    </row>
    <row r="52" spans="1:176" ht="15.75" customHeight="1">
      <c r="A52" s="213" t="s">
        <v>16</v>
      </c>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2">
        <f>FL52+FM52+FN52+FO52:FO52+FP52+FQ52</f>
        <v>2703.0829999999996</v>
      </c>
      <c r="BI52" s="212"/>
      <c r="BJ52" s="212"/>
      <c r="BK52" s="212"/>
      <c r="BL52" s="212"/>
      <c r="BM52" s="212"/>
      <c r="BN52" s="212"/>
      <c r="BO52" s="212"/>
      <c r="BP52" s="212"/>
      <c r="BQ52" s="212"/>
      <c r="BR52" s="212"/>
      <c r="BS52" s="212"/>
      <c r="BT52" s="212"/>
      <c r="BU52" s="212"/>
      <c r="BV52" s="212"/>
      <c r="BW52" s="212"/>
      <c r="BX52" s="212"/>
      <c r="BY52" s="212"/>
      <c r="BZ52" s="212"/>
      <c r="CA52" s="212"/>
      <c r="CB52" s="212"/>
      <c r="CC52" s="212"/>
      <c r="CD52" s="212"/>
      <c r="CE52" s="212"/>
      <c r="CF52" s="212"/>
      <c r="CG52" s="212"/>
      <c r="CH52" s="212"/>
      <c r="CI52" s="212">
        <f>FL52+FM52+FN52+FO52+FP52+FR52</f>
        <v>3265.4110000000001</v>
      </c>
      <c r="CJ52" s="212"/>
      <c r="CK52" s="212"/>
      <c r="CL52" s="212"/>
      <c r="CM52" s="212"/>
      <c r="CN52" s="212"/>
      <c r="CO52" s="212"/>
      <c r="CP52" s="212"/>
      <c r="CQ52" s="212"/>
      <c r="CR52" s="212"/>
      <c r="CS52" s="212"/>
      <c r="CT52" s="212"/>
      <c r="CU52" s="212"/>
      <c r="CV52" s="212"/>
      <c r="CW52" s="212"/>
      <c r="CX52" s="212"/>
      <c r="CY52" s="212"/>
      <c r="CZ52" s="212"/>
      <c r="DA52" s="212"/>
      <c r="DB52" s="212"/>
      <c r="DC52" s="212"/>
      <c r="DD52" s="212"/>
      <c r="DE52" s="212"/>
      <c r="DF52" s="212"/>
      <c r="DG52" s="212"/>
      <c r="DH52" s="212"/>
      <c r="DI52" s="212"/>
      <c r="DJ52" s="212">
        <f>FL52+FM52+FN52+FO52+FP52+FS52</f>
        <v>3447.335</v>
      </c>
      <c r="DK52" s="212"/>
      <c r="DL52" s="212"/>
      <c r="DM52" s="212"/>
      <c r="DN52" s="212"/>
      <c r="DO52" s="212"/>
      <c r="DP52" s="212"/>
      <c r="DQ52" s="212"/>
      <c r="DR52" s="212"/>
      <c r="DS52" s="212"/>
      <c r="DT52" s="212"/>
      <c r="DU52" s="212"/>
      <c r="DV52" s="212"/>
      <c r="DW52" s="212"/>
      <c r="DX52" s="212"/>
      <c r="DY52" s="212"/>
      <c r="DZ52" s="212"/>
      <c r="EA52" s="212"/>
      <c r="EB52" s="212"/>
      <c r="EC52" s="212"/>
      <c r="ED52" s="212"/>
      <c r="EE52" s="212"/>
      <c r="EF52" s="212"/>
      <c r="EG52" s="212"/>
      <c r="EH52" s="212"/>
      <c r="EI52" s="212"/>
      <c r="EJ52" s="212"/>
      <c r="EK52" s="212">
        <f>FL52+FM52+FN52+FO52+FP52+FT52</f>
        <v>4509.9319999999998</v>
      </c>
      <c r="EL52" s="212"/>
      <c r="EM52" s="212"/>
      <c r="EN52" s="212"/>
      <c r="EO52" s="212"/>
      <c r="EP52" s="212"/>
      <c r="EQ52" s="212"/>
      <c r="ER52" s="212"/>
      <c r="ES52" s="212"/>
      <c r="ET52" s="212"/>
      <c r="EU52" s="212"/>
      <c r="EV52" s="212"/>
      <c r="EW52" s="212"/>
      <c r="EX52" s="212"/>
      <c r="EY52" s="212"/>
      <c r="EZ52" s="212"/>
      <c r="FA52" s="212"/>
      <c r="FB52" s="212"/>
      <c r="FC52" s="212"/>
      <c r="FD52" s="212"/>
      <c r="FE52" s="212"/>
      <c r="FF52" s="212"/>
      <c r="FG52" s="212"/>
      <c r="FH52" s="212"/>
      <c r="FI52" s="212"/>
      <c r="FJ52" s="212"/>
      <c r="FK52" s="212"/>
      <c r="FL52" s="15" t="str">
        <f>FL37</f>
        <v>1927,6</v>
      </c>
      <c r="FM52" s="14">
        <f>ROUND(FL52*0.31*6.45%,2)</f>
        <v>38.54</v>
      </c>
      <c r="FN52" s="16">
        <f>FN37</f>
        <v>2.883</v>
      </c>
      <c r="FO52" s="16"/>
      <c r="FP52" s="12"/>
      <c r="FQ52" s="13">
        <v>734.06</v>
      </c>
      <c r="FR52" s="13">
        <v>1296.3879999999999</v>
      </c>
      <c r="FS52" s="13">
        <v>1478.3119999999999</v>
      </c>
      <c r="FT52" s="13">
        <v>2540.9090000000001</v>
      </c>
    </row>
  </sheetData>
  <mergeCells count="157">
    <mergeCell ref="A3:FK3"/>
    <mergeCell ref="A8:BG9"/>
    <mergeCell ref="BH8:FK8"/>
    <mergeCell ref="BH9:CH9"/>
    <mergeCell ref="CI9:DI9"/>
    <mergeCell ref="DJ9:EJ9"/>
    <mergeCell ref="EK9:FK9"/>
    <mergeCell ref="A7:FK7"/>
    <mergeCell ref="CI10:DI10"/>
    <mergeCell ref="DJ10:EJ10"/>
    <mergeCell ref="EK10:FK10"/>
    <mergeCell ref="A10:BG10"/>
    <mergeCell ref="BH10:CH10"/>
    <mergeCell ref="BH11:CH11"/>
    <mergeCell ref="CI11:DI11"/>
    <mergeCell ref="A11:BG11"/>
    <mergeCell ref="A33:FK33"/>
    <mergeCell ref="BH34:FK34"/>
    <mergeCell ref="EK21:FK21"/>
    <mergeCell ref="BH12:CH12"/>
    <mergeCell ref="CI16:DI16"/>
    <mergeCell ref="DJ11:EJ11"/>
    <mergeCell ref="DJ12:EJ12"/>
    <mergeCell ref="EK12:FK12"/>
    <mergeCell ref="CI12:DI12"/>
    <mergeCell ref="EK11:FK11"/>
    <mergeCell ref="A12:BG12"/>
    <mergeCell ref="DJ16:EJ16"/>
    <mergeCell ref="EK16:FK16"/>
    <mergeCell ref="A17:BG17"/>
    <mergeCell ref="BH17:CH17"/>
    <mergeCell ref="CI17:DI17"/>
    <mergeCell ref="DJ17:EJ17"/>
    <mergeCell ref="EK17:FK17"/>
    <mergeCell ref="A14:BG15"/>
    <mergeCell ref="BH14:FK14"/>
    <mergeCell ref="BH15:CH15"/>
    <mergeCell ref="CI15:DI15"/>
    <mergeCell ref="DJ15:EJ15"/>
    <mergeCell ref="EK15:FK15"/>
    <mergeCell ref="A22:BG22"/>
    <mergeCell ref="BH22:CH22"/>
    <mergeCell ref="A16:BG16"/>
    <mergeCell ref="BH16:CH16"/>
    <mergeCell ref="EK18:FK18"/>
    <mergeCell ref="A20:BG21"/>
    <mergeCell ref="BH20:FK20"/>
    <mergeCell ref="BH21:CH21"/>
    <mergeCell ref="CI21:DI21"/>
    <mergeCell ref="DJ21:EJ21"/>
    <mergeCell ref="A18:BG18"/>
    <mergeCell ref="BH18:CH18"/>
    <mergeCell ref="CI22:DI22"/>
    <mergeCell ref="DJ22:EJ22"/>
    <mergeCell ref="A13:FK13"/>
    <mergeCell ref="A19:FK19"/>
    <mergeCell ref="A25:FK25"/>
    <mergeCell ref="A28:BG28"/>
    <mergeCell ref="BH28:CH28"/>
    <mergeCell ref="EK24:FK24"/>
    <mergeCell ref="A26:BG27"/>
    <mergeCell ref="BH26:FK26"/>
    <mergeCell ref="BH27:CH27"/>
    <mergeCell ref="CI27:DI27"/>
    <mergeCell ref="DJ27:EJ27"/>
    <mergeCell ref="EK27:FK27"/>
    <mergeCell ref="A24:BG24"/>
    <mergeCell ref="DJ24:EJ24"/>
    <mergeCell ref="CI18:DI18"/>
    <mergeCell ref="DJ18:EJ18"/>
    <mergeCell ref="EK22:FK22"/>
    <mergeCell ref="A23:BG23"/>
    <mergeCell ref="BH23:CH23"/>
    <mergeCell ref="CI23:DI23"/>
    <mergeCell ref="DJ23:EJ23"/>
    <mergeCell ref="EK23:FK23"/>
    <mergeCell ref="CI28:DI28"/>
    <mergeCell ref="DJ28:EJ28"/>
    <mergeCell ref="EK28:FK28"/>
    <mergeCell ref="BH24:CH24"/>
    <mergeCell ref="CI24:DI24"/>
    <mergeCell ref="A29:BG29"/>
    <mergeCell ref="EK29:FK29"/>
    <mergeCell ref="BH29:CH29"/>
    <mergeCell ref="CI29:DI29"/>
    <mergeCell ref="DJ29:EJ29"/>
    <mergeCell ref="A39:BG40"/>
    <mergeCell ref="BH39:FK39"/>
    <mergeCell ref="BH40:CH40"/>
    <mergeCell ref="CI40:DI40"/>
    <mergeCell ref="DJ40:EJ40"/>
    <mergeCell ref="EK40:FK40"/>
    <mergeCell ref="A30:BG30"/>
    <mergeCell ref="BH30:CH30"/>
    <mergeCell ref="CI30:DI30"/>
    <mergeCell ref="DJ30:EJ30"/>
    <mergeCell ref="A38:FK38"/>
    <mergeCell ref="EK37:FK37"/>
    <mergeCell ref="CI36:DI36"/>
    <mergeCell ref="EK30:FK30"/>
    <mergeCell ref="DJ36:EJ36"/>
    <mergeCell ref="EK36:FK36"/>
    <mergeCell ref="A37:BG37"/>
    <mergeCell ref="BH37:CH37"/>
    <mergeCell ref="CI37:DI37"/>
    <mergeCell ref="DJ37:EJ37"/>
    <mergeCell ref="A36:BG36"/>
    <mergeCell ref="BH36:CH36"/>
    <mergeCell ref="A34:BG35"/>
    <mergeCell ref="BH35:CH35"/>
    <mergeCell ref="A43:FK43"/>
    <mergeCell ref="CI35:DI35"/>
    <mergeCell ref="DJ35:EJ35"/>
    <mergeCell ref="EK35:FK35"/>
    <mergeCell ref="A44:BG45"/>
    <mergeCell ref="BH44:FK44"/>
    <mergeCell ref="BH45:CH45"/>
    <mergeCell ref="CI45:DI45"/>
    <mergeCell ref="DJ45:EJ45"/>
    <mergeCell ref="EK45:FK45"/>
    <mergeCell ref="EK41:FK41"/>
    <mergeCell ref="A42:BG42"/>
    <mergeCell ref="BH42:CH42"/>
    <mergeCell ref="CI42:DI42"/>
    <mergeCell ref="DJ42:EJ42"/>
    <mergeCell ref="EK42:FK42"/>
    <mergeCell ref="A41:BG41"/>
    <mergeCell ref="BH41:CH41"/>
    <mergeCell ref="CI41:DI41"/>
    <mergeCell ref="DJ41:EJ41"/>
    <mergeCell ref="A48:FK48"/>
    <mergeCell ref="A49:BG50"/>
    <mergeCell ref="BH49:FK49"/>
    <mergeCell ref="BH50:CH50"/>
    <mergeCell ref="CI50:DI50"/>
    <mergeCell ref="DJ50:EJ50"/>
    <mergeCell ref="EK50:FK50"/>
    <mergeCell ref="EK46:FK46"/>
    <mergeCell ref="A47:BG47"/>
    <mergeCell ref="BH47:CH47"/>
    <mergeCell ref="CI47:DI47"/>
    <mergeCell ref="DJ47:EJ47"/>
    <mergeCell ref="EK47:FK47"/>
    <mergeCell ref="A46:BG46"/>
    <mergeCell ref="BH46:CH46"/>
    <mergeCell ref="CI46:DI46"/>
    <mergeCell ref="DJ46:EJ46"/>
    <mergeCell ref="EK51:FK51"/>
    <mergeCell ref="A52:BG52"/>
    <mergeCell ref="BH52:CH52"/>
    <mergeCell ref="CI52:DI52"/>
    <mergeCell ref="DJ52:EJ52"/>
    <mergeCell ref="EK52:FK52"/>
    <mergeCell ref="A51:BG51"/>
    <mergeCell ref="BH51:CH51"/>
    <mergeCell ref="CI51:DI51"/>
    <mergeCell ref="DJ51:EJ51"/>
  </mergeCells>
  <phoneticPr fontId="59" type="noConversion"/>
  <pageMargins left="0.39370078740157483" right="0.31496062992125984" top="0.78740157480314965" bottom="0.39370078740157483" header="0.19685039370078741" footer="0.19685039370078741"/>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theme="6"/>
  </sheetPr>
  <dimension ref="A1:AY159"/>
  <sheetViews>
    <sheetView view="pageBreakPreview" topLeftCell="R115" zoomScale="80" zoomScaleNormal="70" zoomScaleSheetLayoutView="80" workbookViewId="0">
      <selection activeCell="A155" sqref="A155:Y155"/>
    </sheetView>
  </sheetViews>
  <sheetFormatPr defaultRowHeight="12.75" outlineLevelCol="1"/>
  <cols>
    <col min="2" max="2" width="12" bestFit="1" customWidth="1"/>
    <col min="3" max="3" width="11.7109375" customWidth="1"/>
    <col min="4" max="9" width="12" bestFit="1" customWidth="1"/>
    <col min="10" max="10" width="13.42578125" customWidth="1"/>
    <col min="11" max="11" width="12.28515625" bestFit="1" customWidth="1"/>
    <col min="12" max="13" width="12.85546875" customWidth="1"/>
    <col min="14" max="24" width="13.7109375" bestFit="1" customWidth="1"/>
    <col min="25" max="25" width="12.42578125" customWidth="1"/>
    <col min="26" max="26" width="17.42578125" customWidth="1" outlineLevel="1"/>
    <col min="27" max="28" width="14.140625" customWidth="1" outlineLevel="1"/>
    <col min="29" max="29" width="13.85546875" customWidth="1" outlineLevel="1"/>
    <col min="30" max="30" width="15.28515625" customWidth="1" outlineLevel="1"/>
    <col min="31" max="31" width="15.42578125" customWidth="1" outlineLevel="1"/>
    <col min="32" max="32" width="18.28515625" customWidth="1" outlineLevel="1"/>
    <col min="33" max="33" width="17.7109375" customWidth="1" outlineLevel="1"/>
    <col min="34" max="34" width="19.42578125" customWidth="1" outlineLevel="1"/>
    <col min="35" max="35" width="15.7109375" customWidth="1" outlineLevel="1"/>
    <col min="36" max="50" width="9.140625" outlineLevel="1"/>
  </cols>
  <sheetData>
    <row r="1" spans="1:34">
      <c r="V1" s="216" t="s">
        <v>6</v>
      </c>
      <c r="W1" s="216"/>
      <c r="X1" s="216"/>
      <c r="Y1" s="216"/>
    </row>
    <row r="2" spans="1:34">
      <c r="V2" s="216" t="s">
        <v>7</v>
      </c>
      <c r="W2" s="216"/>
      <c r="X2" s="216"/>
      <c r="Y2" s="216"/>
    </row>
    <row r="3" spans="1:34">
      <c r="V3" s="216" t="s">
        <v>8</v>
      </c>
      <c r="W3" s="216"/>
      <c r="X3" s="216"/>
      <c r="Y3" s="216"/>
    </row>
    <row r="4" spans="1:34">
      <c r="V4" s="216" t="s">
        <v>9</v>
      </c>
      <c r="W4" s="216"/>
      <c r="X4" s="216"/>
      <c r="Y4" s="216"/>
    </row>
    <row r="5" spans="1:34" s="21" customFormat="1">
      <c r="V5" s="216" t="s">
        <v>10</v>
      </c>
      <c r="W5" s="216"/>
      <c r="X5" s="216"/>
      <c r="Y5" s="216"/>
    </row>
    <row r="6" spans="1:34" s="21" customFormat="1" ht="18.75" customHeight="1"/>
    <row r="7" spans="1:34" s="21" customFormat="1" ht="12.75" customHeight="1">
      <c r="A7" s="204" t="s">
        <v>11</v>
      </c>
      <c r="B7" s="204"/>
      <c r="C7" s="204"/>
      <c r="D7" s="204"/>
      <c r="E7" s="204"/>
      <c r="F7" s="204"/>
      <c r="G7" s="204"/>
      <c r="H7" s="204"/>
      <c r="I7" s="204"/>
      <c r="J7" s="204"/>
      <c r="K7" s="204"/>
      <c r="L7" s="204"/>
      <c r="M7" s="204"/>
      <c r="N7" s="204"/>
      <c r="O7" s="204"/>
      <c r="P7" s="204"/>
      <c r="Q7" s="204"/>
      <c r="R7" s="204"/>
      <c r="S7" s="204"/>
      <c r="T7" s="204"/>
      <c r="U7" s="204"/>
      <c r="V7" s="204"/>
      <c r="W7" s="204"/>
      <c r="X7" s="204"/>
      <c r="Y7" s="230"/>
      <c r="Z7" s="188" t="s">
        <v>63</v>
      </c>
      <c r="AA7" s="188" t="s">
        <v>30</v>
      </c>
      <c r="AB7" s="172" t="s">
        <v>210</v>
      </c>
      <c r="AC7" s="173"/>
      <c r="AD7" s="174"/>
      <c r="AE7" s="240" t="s">
        <v>29</v>
      </c>
      <c r="AF7" s="241"/>
      <c r="AG7" s="241"/>
      <c r="AH7" s="242"/>
    </row>
    <row r="8" spans="1:34" s="21" customFormat="1" ht="19.5" customHeight="1">
      <c r="Z8" s="231"/>
      <c r="AA8" s="231"/>
      <c r="AB8" s="227"/>
      <c r="AC8" s="228"/>
      <c r="AD8" s="229"/>
      <c r="AE8" s="243" t="s">
        <v>25</v>
      </c>
      <c r="AF8" s="243" t="s">
        <v>26</v>
      </c>
      <c r="AG8" s="243" t="s">
        <v>27</v>
      </c>
      <c r="AH8" s="243" t="s">
        <v>28</v>
      </c>
    </row>
    <row r="9" spans="1:34" s="21" customFormat="1" ht="15.75" customHeight="1">
      <c r="A9" s="204" t="s">
        <v>22</v>
      </c>
      <c r="B9" s="204"/>
      <c r="C9" s="204"/>
      <c r="D9" s="204"/>
      <c r="E9" s="204"/>
      <c r="F9" s="204"/>
      <c r="G9" s="204"/>
      <c r="H9" s="204"/>
      <c r="I9" s="204"/>
      <c r="J9" s="204"/>
      <c r="K9" s="204"/>
      <c r="L9" s="204"/>
      <c r="M9" s="204"/>
      <c r="N9" s="204"/>
      <c r="O9" s="204"/>
      <c r="P9" s="204"/>
      <c r="Q9" s="204"/>
      <c r="R9" s="204"/>
      <c r="S9" s="204"/>
      <c r="T9" s="204"/>
      <c r="U9" s="204"/>
      <c r="V9" s="204"/>
      <c r="W9" s="204"/>
      <c r="X9" s="204"/>
      <c r="Y9" s="230"/>
      <c r="Z9" s="189"/>
      <c r="AA9" s="189"/>
      <c r="AB9" s="175"/>
      <c r="AC9" s="176"/>
      <c r="AD9" s="177"/>
      <c r="AE9" s="244"/>
      <c r="AF9" s="244"/>
      <c r="AG9" s="244"/>
      <c r="AH9" s="244"/>
    </row>
    <row r="10" spans="1:34" s="21" customFormat="1" ht="15.75">
      <c r="A10" s="204" t="s">
        <v>368</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8">
        <f>AA10+AB10+AC10+AD10+AE10</f>
        <v>736.94299999999998</v>
      </c>
      <c r="AA10" s="14"/>
      <c r="AB10" s="110">
        <v>2.883</v>
      </c>
      <c r="AC10" s="111"/>
      <c r="AD10" s="112"/>
      <c r="AE10" s="13">
        <v>734.06</v>
      </c>
      <c r="AF10" s="13"/>
      <c r="AG10" s="13"/>
      <c r="AH10" s="13"/>
    </row>
    <row r="11" spans="1:34" s="21" customFormat="1" ht="9.75" customHeight="1">
      <c r="L11" s="232" t="s">
        <v>36</v>
      </c>
      <c r="M11" s="232"/>
      <c r="N11" s="232"/>
      <c r="O11" s="232"/>
      <c r="P11" s="232"/>
      <c r="Q11" s="232" t="s">
        <v>37</v>
      </c>
      <c r="R11" s="232"/>
      <c r="Z11" s="233">
        <f>AA10+AB10+AC10+AD10+AF11</f>
        <v>1299.271</v>
      </c>
      <c r="AA11" s="225"/>
      <c r="AB11" s="225"/>
      <c r="AC11" s="225"/>
      <c r="AD11" s="225"/>
      <c r="AE11" s="225"/>
      <c r="AF11" s="249">
        <v>1296.3879999999999</v>
      </c>
      <c r="AG11" s="225"/>
      <c r="AH11" s="225"/>
    </row>
    <row r="12" spans="1:34" s="21" customFormat="1" ht="18" customHeight="1">
      <c r="Z12" s="234"/>
      <c r="AA12" s="226"/>
      <c r="AB12" s="226"/>
      <c r="AC12" s="226"/>
      <c r="AD12" s="226"/>
      <c r="AE12" s="226"/>
      <c r="AF12" s="250"/>
      <c r="AG12" s="226"/>
      <c r="AH12" s="226"/>
    </row>
    <row r="13" spans="1:34" ht="54" customHeight="1">
      <c r="A13" s="217" t="s">
        <v>369</v>
      </c>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32">
        <f>AA10+AB10+AC10+AD10+AG13</f>
        <v>1481.1949999999999</v>
      </c>
      <c r="AA13" s="30"/>
      <c r="AB13" s="30"/>
      <c r="AC13" s="30"/>
      <c r="AD13" s="30"/>
      <c r="AE13" s="31"/>
      <c r="AF13" s="31"/>
      <c r="AG13" s="13">
        <v>1478.3119999999999</v>
      </c>
      <c r="AH13" s="31"/>
    </row>
    <row r="14" spans="1:34" ht="9" customHeight="1">
      <c r="A14" s="22"/>
      <c r="B14" s="23"/>
      <c r="C14" s="23"/>
      <c r="D14" s="23"/>
      <c r="E14" s="23"/>
      <c r="F14" s="23"/>
      <c r="G14" s="23"/>
      <c r="H14" s="23"/>
      <c r="I14" s="23"/>
      <c r="J14" s="23"/>
      <c r="K14" s="23"/>
      <c r="L14" s="23"/>
      <c r="M14" s="23"/>
      <c r="N14" s="23"/>
      <c r="O14" s="23"/>
      <c r="P14" s="23"/>
      <c r="Q14" s="23"/>
      <c r="R14" s="23"/>
      <c r="S14" s="23"/>
      <c r="T14" s="23"/>
      <c r="U14" s="23"/>
      <c r="V14" s="23"/>
      <c r="W14" s="23"/>
      <c r="X14" s="23"/>
      <c r="Y14" s="23"/>
      <c r="Z14" s="30"/>
      <c r="AA14" s="30"/>
      <c r="AB14" s="30"/>
      <c r="AC14" s="30"/>
      <c r="AD14" s="30"/>
      <c r="AE14" s="31"/>
      <c r="AF14" s="31"/>
      <c r="AG14" s="31"/>
      <c r="AH14" s="31"/>
    </row>
    <row r="15" spans="1:34" ht="34.5" customHeight="1">
      <c r="A15" s="238" t="s">
        <v>227</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32">
        <f>AA10+AB10+AC10+AD10+AH15</f>
        <v>2543.7919999999999</v>
      </c>
      <c r="AA15" s="14"/>
      <c r="AB15" s="12"/>
      <c r="AC15" s="12"/>
      <c r="AD15" s="12"/>
      <c r="AE15" s="13"/>
      <c r="AF15" s="13"/>
      <c r="AG15" s="13"/>
      <c r="AH15" s="13">
        <v>2540.9090000000001</v>
      </c>
    </row>
    <row r="16" spans="1:34" ht="4.5" customHeight="1">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33"/>
      <c r="AA16" s="33"/>
      <c r="AB16" s="33"/>
      <c r="AC16" s="33"/>
      <c r="AD16" s="33"/>
      <c r="AE16" s="33"/>
      <c r="AF16" s="33"/>
      <c r="AG16" s="33"/>
      <c r="AH16" s="33"/>
    </row>
    <row r="17" spans="1:50" ht="36.75" customHeight="1">
      <c r="A17" s="222" t="s">
        <v>20</v>
      </c>
      <c r="B17" s="223" t="s">
        <v>95</v>
      </c>
      <c r="C17" s="223"/>
      <c r="D17" s="223"/>
      <c r="E17" s="223"/>
      <c r="F17" s="223"/>
      <c r="G17" s="223"/>
      <c r="H17" s="223"/>
      <c r="I17" s="223"/>
      <c r="J17" s="223"/>
      <c r="K17" s="223"/>
      <c r="L17" s="223"/>
      <c r="M17" s="223"/>
      <c r="N17" s="223"/>
      <c r="O17" s="223"/>
      <c r="P17" s="223"/>
      <c r="Q17" s="223"/>
      <c r="R17" s="223"/>
      <c r="S17" s="223"/>
      <c r="T17" s="223"/>
      <c r="U17" s="223"/>
      <c r="V17" s="223"/>
      <c r="W17" s="223"/>
      <c r="X17" s="223"/>
      <c r="Y17" s="224"/>
      <c r="Z17" s="222" t="s">
        <v>20</v>
      </c>
      <c r="AA17" s="223" t="s">
        <v>85</v>
      </c>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row>
    <row r="18" spans="1:50" ht="18.75" customHeight="1">
      <c r="A18" s="222"/>
      <c r="B18" s="219" t="s">
        <v>38</v>
      </c>
      <c r="C18" s="219" t="s">
        <v>39</v>
      </c>
      <c r="D18" s="219" t="s">
        <v>40</v>
      </c>
      <c r="E18" s="219" t="s">
        <v>41</v>
      </c>
      <c r="F18" s="219" t="s">
        <v>42</v>
      </c>
      <c r="G18" s="219" t="s">
        <v>43</v>
      </c>
      <c r="H18" s="219" t="s">
        <v>44</v>
      </c>
      <c r="I18" s="219" t="s">
        <v>45</v>
      </c>
      <c r="J18" s="219" t="s">
        <v>46</v>
      </c>
      <c r="K18" s="219" t="s">
        <v>47</v>
      </c>
      <c r="L18" s="219" t="s">
        <v>48</v>
      </c>
      <c r="M18" s="219" t="s">
        <v>49</v>
      </c>
      <c r="N18" s="219" t="s">
        <v>50</v>
      </c>
      <c r="O18" s="219" t="s">
        <v>51</v>
      </c>
      <c r="P18" s="219" t="s">
        <v>52</v>
      </c>
      <c r="Q18" s="219" t="s">
        <v>53</v>
      </c>
      <c r="R18" s="219" t="s">
        <v>54</v>
      </c>
      <c r="S18" s="219" t="s">
        <v>55</v>
      </c>
      <c r="T18" s="219" t="s">
        <v>56</v>
      </c>
      <c r="U18" s="219" t="s">
        <v>57</v>
      </c>
      <c r="V18" s="219" t="s">
        <v>58</v>
      </c>
      <c r="W18" s="219" t="s">
        <v>59</v>
      </c>
      <c r="X18" s="219" t="s">
        <v>60</v>
      </c>
      <c r="Y18" s="236" t="s">
        <v>61</v>
      </c>
      <c r="Z18" s="222"/>
      <c r="AA18" s="24" t="s">
        <v>38</v>
      </c>
      <c r="AB18" s="24" t="s">
        <v>39</v>
      </c>
      <c r="AC18" s="24" t="s">
        <v>40</v>
      </c>
      <c r="AD18" s="24" t="s">
        <v>41</v>
      </c>
      <c r="AE18" s="24" t="s">
        <v>42</v>
      </c>
      <c r="AF18" s="24" t="s">
        <v>43</v>
      </c>
      <c r="AG18" s="24" t="s">
        <v>44</v>
      </c>
      <c r="AH18" s="24" t="s">
        <v>45</v>
      </c>
      <c r="AI18" s="24" t="s">
        <v>46</v>
      </c>
      <c r="AJ18" s="24" t="s">
        <v>47</v>
      </c>
      <c r="AK18" s="24" t="s">
        <v>48</v>
      </c>
      <c r="AL18" s="24" t="s">
        <v>49</v>
      </c>
      <c r="AM18" s="24" t="s">
        <v>50</v>
      </c>
      <c r="AN18" s="24" t="s">
        <v>51</v>
      </c>
      <c r="AO18" s="24" t="s">
        <v>52</v>
      </c>
      <c r="AP18" s="24" t="s">
        <v>53</v>
      </c>
      <c r="AQ18" s="24" t="s">
        <v>54</v>
      </c>
      <c r="AR18" s="24" t="s">
        <v>55</v>
      </c>
      <c r="AS18" s="24" t="s">
        <v>56</v>
      </c>
      <c r="AT18" s="24" t="s">
        <v>57</v>
      </c>
      <c r="AU18" s="24" t="s">
        <v>58</v>
      </c>
      <c r="AV18" s="24" t="s">
        <v>59</v>
      </c>
      <c r="AW18" s="219" t="s">
        <v>60</v>
      </c>
      <c r="AX18" s="219" t="s">
        <v>81</v>
      </c>
    </row>
    <row r="19" spans="1:50" ht="12.75" customHeight="1">
      <c r="A19" s="222"/>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37"/>
      <c r="Z19" s="222"/>
      <c r="AA19" s="25"/>
      <c r="AB19" s="25"/>
      <c r="AC19" s="25"/>
      <c r="AD19" s="25"/>
      <c r="AE19" s="25"/>
      <c r="AF19" s="25"/>
      <c r="AG19" s="25"/>
      <c r="AH19" s="25"/>
      <c r="AI19" s="25"/>
      <c r="AJ19" s="25"/>
      <c r="AK19" s="25"/>
      <c r="AL19" s="25"/>
      <c r="AM19" s="25"/>
      <c r="AN19" s="25"/>
      <c r="AO19" s="25"/>
      <c r="AP19" s="25"/>
      <c r="AQ19" s="25"/>
      <c r="AR19" s="25"/>
      <c r="AS19" s="25"/>
      <c r="AT19" s="25"/>
      <c r="AU19" s="25"/>
      <c r="AV19" s="25"/>
      <c r="AW19" s="220"/>
      <c r="AX19" s="220"/>
    </row>
    <row r="20" spans="1:50" ht="18.75">
      <c r="A20" s="26">
        <v>1</v>
      </c>
      <c r="B20" s="114">
        <f ca="1">AA20+$Z$10+ROUND((AA20*0.31*11.96%),2)</f>
        <v>1541.5630000000001</v>
      </c>
      <c r="C20" s="114">
        <f t="shared" ref="C20:Y20" ca="1" si="0">AB20+$Z$10+ROUND((AB20*0.31*11.96%),2)</f>
        <v>1496.903</v>
      </c>
      <c r="D20" s="114">
        <f t="shared" ca="1" si="0"/>
        <v>1493.0029999999999</v>
      </c>
      <c r="E20" s="114">
        <f t="shared" ca="1" si="0"/>
        <v>1487.3329999999999</v>
      </c>
      <c r="F20" s="114">
        <f t="shared" ca="1" si="0"/>
        <v>1506.913</v>
      </c>
      <c r="G20" s="114">
        <f t="shared" ca="1" si="0"/>
        <v>1505.1130000000001</v>
      </c>
      <c r="H20" s="114">
        <f t="shared" ca="1" si="0"/>
        <v>1520.3729999999998</v>
      </c>
      <c r="I20" s="114">
        <f t="shared" ca="1" si="0"/>
        <v>1535.433</v>
      </c>
      <c r="J20" s="114">
        <f t="shared" ca="1" si="0"/>
        <v>1549.203</v>
      </c>
      <c r="K20" s="114">
        <f t="shared" ca="1" si="0"/>
        <v>1550.973</v>
      </c>
      <c r="L20" s="114">
        <f t="shared" ca="1" si="0"/>
        <v>1539.953</v>
      </c>
      <c r="M20" s="114">
        <f t="shared" ca="1" si="0"/>
        <v>1537.6730000000002</v>
      </c>
      <c r="N20" s="114">
        <f t="shared" ca="1" si="0"/>
        <v>1539.433</v>
      </c>
      <c r="O20" s="114">
        <f t="shared" ca="1" si="0"/>
        <v>1545.8530000000001</v>
      </c>
      <c r="P20" s="114">
        <f t="shared" ca="1" si="0"/>
        <v>1546.703</v>
      </c>
      <c r="Q20" s="114">
        <f t="shared" ca="1" si="0"/>
        <v>1541.683</v>
      </c>
      <c r="R20" s="114">
        <f t="shared" ca="1" si="0"/>
        <v>1543.6629999999998</v>
      </c>
      <c r="S20" s="114">
        <f t="shared" ca="1" si="0"/>
        <v>1543.193</v>
      </c>
      <c r="T20" s="114">
        <f t="shared" ca="1" si="0"/>
        <v>1533.3630000000001</v>
      </c>
      <c r="U20" s="114">
        <f t="shared" ca="1" si="0"/>
        <v>1560.8230000000001</v>
      </c>
      <c r="V20" s="114">
        <f t="shared" ca="1" si="0"/>
        <v>1577.953</v>
      </c>
      <c r="W20" s="114">
        <f t="shared" ca="1" si="0"/>
        <v>1560.623</v>
      </c>
      <c r="X20" s="114">
        <f t="shared" ca="1" si="0"/>
        <v>1555.2629999999999</v>
      </c>
      <c r="Y20" s="114">
        <f t="shared" ca="1" si="0"/>
        <v>1539.3030000000001</v>
      </c>
      <c r="Z20" s="26">
        <v>1</v>
      </c>
      <c r="AA20" s="29" t="str">
        <f ca="1">INDIRECT(ADDRESS(COLUMN()+14,6,1,1,"данные АТС"))</f>
        <v>775,85</v>
      </c>
      <c r="AB20" s="29" t="str">
        <f t="shared" ref="AB20:AX20" ca="1" si="1">INDIRECT(ADDRESS(COLUMN()+14,6,1,1,"данные АТС"))</f>
        <v>732,79</v>
      </c>
      <c r="AC20" s="29" t="str">
        <f t="shared" ca="1" si="1"/>
        <v>729,03</v>
      </c>
      <c r="AD20" s="29" t="str">
        <f t="shared" ca="1" si="1"/>
        <v>723,56</v>
      </c>
      <c r="AE20" s="29" t="str">
        <f t="shared" ca="1" si="1"/>
        <v>742,44</v>
      </c>
      <c r="AF20" s="29" t="str">
        <f t="shared" ca="1" si="1"/>
        <v>740,71</v>
      </c>
      <c r="AG20" s="29" t="str">
        <f t="shared" ca="1" si="1"/>
        <v>755,42</v>
      </c>
      <c r="AH20" s="29" t="str">
        <f t="shared" ca="1" si="1"/>
        <v>769,94</v>
      </c>
      <c r="AI20" s="29" t="str">
        <f t="shared" ca="1" si="1"/>
        <v>783,22</v>
      </c>
      <c r="AJ20" s="29" t="str">
        <f t="shared" ca="1" si="1"/>
        <v>784,93</v>
      </c>
      <c r="AK20" s="29" t="str">
        <f t="shared" ca="1" si="1"/>
        <v>774,3</v>
      </c>
      <c r="AL20" s="29" t="str">
        <f t="shared" ca="1" si="1"/>
        <v>772,1</v>
      </c>
      <c r="AM20" s="29" t="str">
        <f t="shared" ca="1" si="1"/>
        <v>773,8</v>
      </c>
      <c r="AN20" s="29" t="str">
        <f t="shared" ca="1" si="1"/>
        <v>779,99</v>
      </c>
      <c r="AO20" s="29" t="str">
        <f t="shared" ca="1" si="1"/>
        <v>780,81</v>
      </c>
      <c r="AP20" s="29" t="str">
        <f t="shared" ca="1" si="1"/>
        <v>775,97</v>
      </c>
      <c r="AQ20" s="29" t="str">
        <f t="shared" ca="1" si="1"/>
        <v>777,88</v>
      </c>
      <c r="AR20" s="29" t="str">
        <f t="shared" ca="1" si="1"/>
        <v>777,43</v>
      </c>
      <c r="AS20" s="29" t="str">
        <f t="shared" ca="1" si="1"/>
        <v>767,95</v>
      </c>
      <c r="AT20" s="29" t="str">
        <f t="shared" ca="1" si="1"/>
        <v>794,43</v>
      </c>
      <c r="AU20" s="29" t="str">
        <f t="shared" ca="1" si="1"/>
        <v>810,94</v>
      </c>
      <c r="AV20" s="29" t="str">
        <f t="shared" ca="1" si="1"/>
        <v>794,23</v>
      </c>
      <c r="AW20" s="29" t="str">
        <f t="shared" ca="1" si="1"/>
        <v>789,06</v>
      </c>
      <c r="AX20" s="29" t="str">
        <f t="shared" ca="1" si="1"/>
        <v>773,68</v>
      </c>
    </row>
    <row r="21" spans="1:50" ht="18.75">
      <c r="A21" s="26">
        <v>2</v>
      </c>
      <c r="B21" s="114">
        <f t="shared" ref="B21:B49" ca="1" si="2">AA21+$Z$10+ROUND((AA21*0.31*11.96%),2)</f>
        <v>1560.213</v>
      </c>
      <c r="C21" s="114">
        <f t="shared" ref="C21:C49" ca="1" si="3">AB21+$Z$10+ROUND((AB21*0.31*11.96%),2)</f>
        <v>1548.163</v>
      </c>
      <c r="D21" s="114">
        <f t="shared" ref="D21:D49" ca="1" si="4">AC21+$Z$10+ROUND((AC21*0.31*11.96%),2)</f>
        <v>1535.6629999999998</v>
      </c>
      <c r="E21" s="114">
        <f t="shared" ref="E21:E49" ca="1" si="5">AD21+$Z$10+ROUND((AD21*0.31*11.96%),2)</f>
        <v>1524.973</v>
      </c>
      <c r="F21" s="114">
        <f t="shared" ref="F21:F49" ca="1" si="6">AE21+$Z$10+ROUND((AE21*0.31*11.96%),2)</f>
        <v>1510.713</v>
      </c>
      <c r="G21" s="114">
        <f t="shared" ref="G21:G49" ca="1" si="7">AF21+$Z$10+ROUND((AF21*0.31*11.96%),2)</f>
        <v>1515.4029999999998</v>
      </c>
      <c r="H21" s="114">
        <f t="shared" ref="H21:H49" ca="1" si="8">AG21+$Z$10+ROUND((AG21*0.31*11.96%),2)</f>
        <v>1539.4929999999999</v>
      </c>
      <c r="I21" s="114">
        <f t="shared" ref="I21:I49" ca="1" si="9">AH21+$Z$10+ROUND((AH21*0.31*11.96%),2)</f>
        <v>1551.1029999999998</v>
      </c>
      <c r="J21" s="114">
        <f t="shared" ref="J21:J49" ca="1" si="10">AI21+$Z$10+ROUND((AI21*0.31*11.96%),2)</f>
        <v>1570.5429999999999</v>
      </c>
      <c r="K21" s="114">
        <f t="shared" ref="K21:K49" ca="1" si="11">AJ21+$Z$10+ROUND((AJ21*0.31*11.96%),2)</f>
        <v>1571.653</v>
      </c>
      <c r="L21" s="114">
        <f t="shared" ref="L21:L49" ca="1" si="12">AK21+$Z$10+ROUND((AK21*0.31*11.96%),2)</f>
        <v>1567.0429999999999</v>
      </c>
      <c r="M21" s="114">
        <f t="shared" ref="M21:M49" ca="1" si="13">AL21+$Z$10+ROUND((AL21*0.31*11.96%),2)</f>
        <v>1541.2529999999999</v>
      </c>
      <c r="N21" s="114">
        <f t="shared" ref="N21:N49" ca="1" si="14">AM21+$Z$10+ROUND((AM21*0.31*11.96%),2)</f>
        <v>1565.0729999999999</v>
      </c>
      <c r="O21" s="114">
        <f t="shared" ref="O21:O49" ca="1" si="15">AN21+$Z$10+ROUND((AN21*0.31*11.96%),2)</f>
        <v>1567.5430000000001</v>
      </c>
      <c r="P21" s="114">
        <f t="shared" ref="P21:P49" ca="1" si="16">AO21+$Z$10+ROUND((AO21*0.31*11.96%),2)</f>
        <v>1568.713</v>
      </c>
      <c r="Q21" s="114">
        <f t="shared" ref="Q21:Q49" ca="1" si="17">AP21+$Z$10+ROUND((AP21*0.31*11.96%),2)</f>
        <v>1569.903</v>
      </c>
      <c r="R21" s="114">
        <f t="shared" ref="R21:R49" ca="1" si="18">AQ21+$Z$10+ROUND((AQ21*0.31*11.96%),2)</f>
        <v>1581.3230000000001</v>
      </c>
      <c r="S21" s="114">
        <f t="shared" ref="S21:S49" ca="1" si="19">AR21+$Z$10+ROUND((AR21*0.31*11.96%),2)</f>
        <v>1583.8329999999999</v>
      </c>
      <c r="T21" s="114">
        <f t="shared" ref="T21:T49" ca="1" si="20">AS21+$Z$10+ROUND((AS21*0.31*11.96%),2)</f>
        <v>1572.8530000000001</v>
      </c>
      <c r="U21" s="114">
        <f t="shared" ref="U21:U49" ca="1" si="21">AT21+$Z$10+ROUND((AT21*0.31*11.96%),2)</f>
        <v>1588.393</v>
      </c>
      <c r="V21" s="114">
        <f t="shared" ref="V21:V49" ca="1" si="22">AU21+$Z$10+ROUND((AU21*0.31*11.96%),2)</f>
        <v>1590.0929999999998</v>
      </c>
      <c r="W21" s="114">
        <f t="shared" ref="W21:W49" ca="1" si="23">AV21+$Z$10+ROUND((AV21*0.31*11.96%),2)</f>
        <v>1567.7329999999999</v>
      </c>
      <c r="X21" s="114">
        <f t="shared" ref="X21:X49" ca="1" si="24">AW21+$Z$10+ROUND((AW21*0.31*11.96%),2)</f>
        <v>1561.8230000000001</v>
      </c>
      <c r="Y21" s="114">
        <f t="shared" ref="Y21:Y49" ca="1" si="25">AX21+$Z$10+ROUND((AX21*0.31*11.96%),2)</f>
        <v>1558.0829999999999</v>
      </c>
      <c r="Z21" s="26">
        <v>2</v>
      </c>
      <c r="AA21" s="29" t="str">
        <f ca="1">INDIRECT(ADDRESS(COLUMN()+38,6,1,1,"данные АТС"))</f>
        <v>793,84</v>
      </c>
      <c r="AB21" s="29" t="str">
        <f t="shared" ref="AB21:AX21" ca="1" si="26">INDIRECT(ADDRESS(COLUMN()+38,6,1,1,"данные АТС"))</f>
        <v>782,22</v>
      </c>
      <c r="AC21" s="29" t="str">
        <f t="shared" ca="1" si="26"/>
        <v>770,17</v>
      </c>
      <c r="AD21" s="29" t="str">
        <f t="shared" ca="1" si="26"/>
        <v>759,86</v>
      </c>
      <c r="AE21" s="29" t="str">
        <f t="shared" ca="1" si="26"/>
        <v>746,11</v>
      </c>
      <c r="AF21" s="29" t="str">
        <f t="shared" ca="1" si="26"/>
        <v>750,63</v>
      </c>
      <c r="AG21" s="29" t="str">
        <f t="shared" ca="1" si="26"/>
        <v>773,86</v>
      </c>
      <c r="AH21" s="29" t="str">
        <f t="shared" ca="1" si="26"/>
        <v>785,05</v>
      </c>
      <c r="AI21" s="29" t="str">
        <f t="shared" ca="1" si="26"/>
        <v>803,8</v>
      </c>
      <c r="AJ21" s="29" t="str">
        <f t="shared" ca="1" si="26"/>
        <v>804,87</v>
      </c>
      <c r="AK21" s="29" t="str">
        <f t="shared" ca="1" si="26"/>
        <v>800,42</v>
      </c>
      <c r="AL21" s="29" t="str">
        <f t="shared" ca="1" si="26"/>
        <v>775,56</v>
      </c>
      <c r="AM21" s="29" t="str">
        <f t="shared" ca="1" si="26"/>
        <v>798,52</v>
      </c>
      <c r="AN21" s="29" t="str">
        <f t="shared" ca="1" si="26"/>
        <v>800,91</v>
      </c>
      <c r="AO21" s="29" t="str">
        <f t="shared" ca="1" si="26"/>
        <v>802,03</v>
      </c>
      <c r="AP21" s="29" t="str">
        <f t="shared" ca="1" si="26"/>
        <v>803,18</v>
      </c>
      <c r="AQ21" s="29" t="str">
        <f t="shared" ca="1" si="26"/>
        <v>814,19</v>
      </c>
      <c r="AR21" s="29" t="str">
        <f t="shared" ca="1" si="26"/>
        <v>816,61</v>
      </c>
      <c r="AS21" s="29" t="str">
        <f t="shared" ca="1" si="26"/>
        <v>806,03</v>
      </c>
      <c r="AT21" s="29" t="str">
        <f t="shared" ca="1" si="26"/>
        <v>821,01</v>
      </c>
      <c r="AU21" s="29" t="str">
        <f t="shared" ca="1" si="26"/>
        <v>822,65</v>
      </c>
      <c r="AV21" s="29" t="str">
        <f t="shared" ca="1" si="26"/>
        <v>801,09</v>
      </c>
      <c r="AW21" s="29" t="str">
        <f t="shared" ca="1" si="26"/>
        <v>795,39</v>
      </c>
      <c r="AX21" s="29" t="str">
        <f t="shared" ca="1" si="26"/>
        <v>791,78</v>
      </c>
    </row>
    <row r="22" spans="1:50" ht="18.75">
      <c r="A22" s="26">
        <v>3</v>
      </c>
      <c r="B22" s="114">
        <f t="shared" ca="1" si="2"/>
        <v>1543.8529999999998</v>
      </c>
      <c r="C22" s="114">
        <f t="shared" ca="1" si="3"/>
        <v>1533.893</v>
      </c>
      <c r="D22" s="114">
        <f t="shared" ca="1" si="4"/>
        <v>1523.0329999999999</v>
      </c>
      <c r="E22" s="114">
        <f t="shared" ca="1" si="5"/>
        <v>1491.8630000000001</v>
      </c>
      <c r="F22" s="114">
        <f t="shared" ca="1" si="6"/>
        <v>1515.9829999999999</v>
      </c>
      <c r="G22" s="114">
        <f t="shared" ca="1" si="7"/>
        <v>1580.4330000000002</v>
      </c>
      <c r="H22" s="114">
        <f t="shared" ca="1" si="8"/>
        <v>1585.6029999999998</v>
      </c>
      <c r="I22" s="114">
        <f t="shared" ca="1" si="9"/>
        <v>1586.663</v>
      </c>
      <c r="J22" s="114">
        <f t="shared" ca="1" si="10"/>
        <v>1612.6529999999998</v>
      </c>
      <c r="K22" s="114">
        <f t="shared" ca="1" si="11"/>
        <v>1645.473</v>
      </c>
      <c r="L22" s="114">
        <f t="shared" ca="1" si="12"/>
        <v>1627.203</v>
      </c>
      <c r="M22" s="114">
        <f t="shared" ca="1" si="13"/>
        <v>1606.8529999999998</v>
      </c>
      <c r="N22" s="114">
        <f t="shared" ca="1" si="14"/>
        <v>1605.453</v>
      </c>
      <c r="O22" s="114">
        <f t="shared" ca="1" si="15"/>
        <v>1608.9730000000002</v>
      </c>
      <c r="P22" s="114">
        <f t="shared" ca="1" si="16"/>
        <v>1606.0329999999999</v>
      </c>
      <c r="Q22" s="114">
        <f t="shared" ca="1" si="17"/>
        <v>1607.7930000000001</v>
      </c>
      <c r="R22" s="114">
        <f t="shared" ca="1" si="18"/>
        <v>1606.9829999999999</v>
      </c>
      <c r="S22" s="114">
        <f t="shared" ca="1" si="19"/>
        <v>1603.5129999999999</v>
      </c>
      <c r="T22" s="114">
        <f t="shared" ca="1" si="20"/>
        <v>1586.0529999999999</v>
      </c>
      <c r="U22" s="114">
        <f t="shared" ca="1" si="21"/>
        <v>1608.163</v>
      </c>
      <c r="V22" s="114">
        <f t="shared" ca="1" si="22"/>
        <v>1587.3530000000001</v>
      </c>
      <c r="W22" s="114">
        <f t="shared" ca="1" si="23"/>
        <v>1568.7729999999999</v>
      </c>
      <c r="X22" s="114">
        <f t="shared" ca="1" si="24"/>
        <v>1569.0129999999999</v>
      </c>
      <c r="Y22" s="114">
        <f t="shared" ca="1" si="25"/>
        <v>1521.933</v>
      </c>
      <c r="Z22" s="26">
        <v>3</v>
      </c>
      <c r="AA22" s="29" t="str">
        <f ca="1">INDIRECT(ADDRESS(COLUMN()+62,6,1,1,"данные АТС"))</f>
        <v>778,06</v>
      </c>
      <c r="AB22" s="29" t="str">
        <f t="shared" ref="AB22:AX22" ca="1" si="27">INDIRECT(ADDRESS(COLUMN()+62,6,1,1,"данные АТС"))</f>
        <v>768,46</v>
      </c>
      <c r="AC22" s="29" t="str">
        <f t="shared" ca="1" si="27"/>
        <v>757,99</v>
      </c>
      <c r="AD22" s="29" t="str">
        <f t="shared" ca="1" si="27"/>
        <v>727,93</v>
      </c>
      <c r="AE22" s="29" t="str">
        <f t="shared" ca="1" si="27"/>
        <v>751,19</v>
      </c>
      <c r="AF22" s="29" t="str">
        <f t="shared" ca="1" si="27"/>
        <v>813,33</v>
      </c>
      <c r="AG22" s="29" t="str">
        <f t="shared" ca="1" si="27"/>
        <v>818,32</v>
      </c>
      <c r="AH22" s="29" t="str">
        <f t="shared" ca="1" si="27"/>
        <v>819,34</v>
      </c>
      <c r="AI22" s="29" t="str">
        <f t="shared" ca="1" si="27"/>
        <v>844,4</v>
      </c>
      <c r="AJ22" s="29" t="str">
        <f t="shared" ca="1" si="27"/>
        <v>876,05</v>
      </c>
      <c r="AK22" s="29" t="str">
        <f t="shared" ca="1" si="27"/>
        <v>858,43</v>
      </c>
      <c r="AL22" s="29" t="str">
        <f t="shared" ca="1" si="27"/>
        <v>838,81</v>
      </c>
      <c r="AM22" s="29" t="str">
        <f t="shared" ca="1" si="27"/>
        <v>837,46</v>
      </c>
      <c r="AN22" s="29" t="str">
        <f t="shared" ca="1" si="27"/>
        <v>840,85</v>
      </c>
      <c r="AO22" s="29" t="str">
        <f t="shared" ca="1" si="27"/>
        <v>838,02</v>
      </c>
      <c r="AP22" s="29" t="str">
        <f t="shared" ca="1" si="27"/>
        <v>839,72</v>
      </c>
      <c r="AQ22" s="29" t="str">
        <f t="shared" ca="1" si="27"/>
        <v>838,94</v>
      </c>
      <c r="AR22" s="29" t="str">
        <f t="shared" ca="1" si="27"/>
        <v>835,59</v>
      </c>
      <c r="AS22" s="29" t="str">
        <f t="shared" ca="1" si="27"/>
        <v>818,75</v>
      </c>
      <c r="AT22" s="29" t="str">
        <f t="shared" ca="1" si="27"/>
        <v>840,07</v>
      </c>
      <c r="AU22" s="29" t="str">
        <f t="shared" ca="1" si="27"/>
        <v>820,01</v>
      </c>
      <c r="AV22" s="29" t="str">
        <f t="shared" ca="1" si="27"/>
        <v>802,09</v>
      </c>
      <c r="AW22" s="29" t="str">
        <f t="shared" ca="1" si="27"/>
        <v>802,32</v>
      </c>
      <c r="AX22" s="29" t="str">
        <f t="shared" ca="1" si="27"/>
        <v>756,93</v>
      </c>
    </row>
    <row r="23" spans="1:50" ht="18.75">
      <c r="A23" s="26">
        <v>4</v>
      </c>
      <c r="B23" s="114">
        <f t="shared" ca="1" si="2"/>
        <v>1480.4229999999998</v>
      </c>
      <c r="C23" s="114">
        <f t="shared" ca="1" si="3"/>
        <v>1477.0729999999999</v>
      </c>
      <c r="D23" s="114">
        <f t="shared" ca="1" si="4"/>
        <v>1474.1029999999998</v>
      </c>
      <c r="E23" s="114">
        <f t="shared" ca="1" si="5"/>
        <v>1463.8430000000001</v>
      </c>
      <c r="F23" s="114">
        <f t="shared" ca="1" si="6"/>
        <v>1475.3530000000001</v>
      </c>
      <c r="G23" s="114">
        <f t="shared" ca="1" si="7"/>
        <v>1541.2729999999999</v>
      </c>
      <c r="H23" s="114">
        <f t="shared" ca="1" si="8"/>
        <v>1543.973</v>
      </c>
      <c r="I23" s="114">
        <f t="shared" ca="1" si="9"/>
        <v>1547.0930000000001</v>
      </c>
      <c r="J23" s="114">
        <f t="shared" ca="1" si="10"/>
        <v>1577.723</v>
      </c>
      <c r="K23" s="114">
        <f t="shared" ca="1" si="11"/>
        <v>1578.8629999999998</v>
      </c>
      <c r="L23" s="114">
        <f t="shared" ca="1" si="12"/>
        <v>1575.9829999999999</v>
      </c>
      <c r="M23" s="114">
        <f t="shared" ca="1" si="13"/>
        <v>1574.0330000000001</v>
      </c>
      <c r="N23" s="114">
        <f t="shared" ca="1" si="14"/>
        <v>1570.2829999999999</v>
      </c>
      <c r="O23" s="114">
        <f t="shared" ca="1" si="15"/>
        <v>1576.8129999999999</v>
      </c>
      <c r="P23" s="114">
        <f t="shared" ca="1" si="16"/>
        <v>1579.413</v>
      </c>
      <c r="Q23" s="114">
        <f t="shared" ca="1" si="17"/>
        <v>1573.3030000000001</v>
      </c>
      <c r="R23" s="114">
        <f t="shared" ca="1" si="18"/>
        <v>1573.7829999999999</v>
      </c>
      <c r="S23" s="114">
        <f t="shared" ca="1" si="19"/>
        <v>1564.8429999999998</v>
      </c>
      <c r="T23" s="114">
        <f t="shared" ca="1" si="20"/>
        <v>1561.5630000000001</v>
      </c>
      <c r="U23" s="114">
        <f t="shared" ca="1" si="21"/>
        <v>1577.873</v>
      </c>
      <c r="V23" s="114">
        <f t="shared" ca="1" si="22"/>
        <v>1571.4829999999999</v>
      </c>
      <c r="W23" s="114">
        <f t="shared" ca="1" si="23"/>
        <v>1510.893</v>
      </c>
      <c r="X23" s="114">
        <f t="shared" ca="1" si="24"/>
        <v>1531.2830000000001</v>
      </c>
      <c r="Y23" s="114">
        <f t="shared" ca="1" si="25"/>
        <v>1513.4929999999999</v>
      </c>
      <c r="Z23" s="26">
        <v>4</v>
      </c>
      <c r="AA23" s="29" t="str">
        <f ca="1">INDIRECT(ADDRESS(COLUMN()+86,6,1,1,"данные АТС"))</f>
        <v>716,9</v>
      </c>
      <c r="AB23" s="29" t="str">
        <f t="shared" ref="AB23:AX23" ca="1" si="28">INDIRECT(ADDRESS(COLUMN()+86,6,1,1,"данные АТС"))</f>
        <v>713,67</v>
      </c>
      <c r="AC23" s="29" t="str">
        <f t="shared" ca="1" si="28"/>
        <v>710,81</v>
      </c>
      <c r="AD23" s="29" t="str">
        <f t="shared" ca="1" si="28"/>
        <v>700,91</v>
      </c>
      <c r="AE23" s="29" t="str">
        <f t="shared" ca="1" si="28"/>
        <v>712,01</v>
      </c>
      <c r="AF23" s="29" t="str">
        <f t="shared" ca="1" si="28"/>
        <v>775,57</v>
      </c>
      <c r="AG23" s="29" t="str">
        <f t="shared" ca="1" si="28"/>
        <v>778,18</v>
      </c>
      <c r="AH23" s="29" t="str">
        <f t="shared" ca="1" si="28"/>
        <v>781,19</v>
      </c>
      <c r="AI23" s="29" t="str">
        <f t="shared" ca="1" si="28"/>
        <v>810,72</v>
      </c>
      <c r="AJ23" s="29" t="str">
        <f t="shared" ca="1" si="28"/>
        <v>811,82</v>
      </c>
      <c r="AK23" s="29" t="str">
        <f t="shared" ca="1" si="28"/>
        <v>809,04</v>
      </c>
      <c r="AL23" s="29" t="str">
        <f t="shared" ca="1" si="28"/>
        <v>807,16</v>
      </c>
      <c r="AM23" s="29" t="str">
        <f t="shared" ca="1" si="28"/>
        <v>803,55</v>
      </c>
      <c r="AN23" s="29" t="str">
        <f t="shared" ca="1" si="28"/>
        <v>809,84</v>
      </c>
      <c r="AO23" s="29" t="str">
        <f t="shared" ca="1" si="28"/>
        <v>812,35</v>
      </c>
      <c r="AP23" s="29" t="str">
        <f t="shared" ca="1" si="28"/>
        <v>806,46</v>
      </c>
      <c r="AQ23" s="29" t="str">
        <f t="shared" ca="1" si="28"/>
        <v>806,92</v>
      </c>
      <c r="AR23" s="29" t="str">
        <f t="shared" ca="1" si="28"/>
        <v>798,3</v>
      </c>
      <c r="AS23" s="29" t="str">
        <f t="shared" ca="1" si="28"/>
        <v>795,14</v>
      </c>
      <c r="AT23" s="29" t="str">
        <f t="shared" ca="1" si="28"/>
        <v>810,87</v>
      </c>
      <c r="AU23" s="29" t="str">
        <f t="shared" ca="1" si="28"/>
        <v>804,7</v>
      </c>
      <c r="AV23" s="29" t="str">
        <f t="shared" ca="1" si="28"/>
        <v>746,28</v>
      </c>
      <c r="AW23" s="29" t="str">
        <f t="shared" ca="1" si="28"/>
        <v>765,94</v>
      </c>
      <c r="AX23" s="29" t="str">
        <f t="shared" ca="1" si="28"/>
        <v>748,79</v>
      </c>
    </row>
    <row r="24" spans="1:50" ht="18.75">
      <c r="A24" s="26">
        <v>5</v>
      </c>
      <c r="B24" s="114">
        <f t="shared" ca="1" si="2"/>
        <v>1492.8229999999999</v>
      </c>
      <c r="C24" s="114">
        <f t="shared" ca="1" si="3"/>
        <v>1467.4429999999998</v>
      </c>
      <c r="D24" s="114">
        <f t="shared" ca="1" si="4"/>
        <v>1463.0529999999999</v>
      </c>
      <c r="E24" s="114">
        <f t="shared" ca="1" si="5"/>
        <v>1432.9630000000002</v>
      </c>
      <c r="F24" s="114">
        <f t="shared" ca="1" si="6"/>
        <v>1448.3630000000001</v>
      </c>
      <c r="G24" s="114">
        <f t="shared" ca="1" si="7"/>
        <v>1517.9630000000002</v>
      </c>
      <c r="H24" s="114">
        <f t="shared" ca="1" si="8"/>
        <v>1619.7729999999999</v>
      </c>
      <c r="I24" s="114">
        <f t="shared" ca="1" si="9"/>
        <v>1645.0329999999999</v>
      </c>
      <c r="J24" s="114">
        <f t="shared" ca="1" si="10"/>
        <v>1658.7530000000002</v>
      </c>
      <c r="K24" s="114">
        <f t="shared" ca="1" si="11"/>
        <v>1656.5029999999999</v>
      </c>
      <c r="L24" s="114">
        <f t="shared" ca="1" si="12"/>
        <v>1646.0329999999999</v>
      </c>
      <c r="M24" s="114">
        <f t="shared" ca="1" si="13"/>
        <v>1625.0029999999999</v>
      </c>
      <c r="N24" s="114">
        <f t="shared" ca="1" si="14"/>
        <v>1622.403</v>
      </c>
      <c r="O24" s="114">
        <f t="shared" ca="1" si="15"/>
        <v>1643.3330000000001</v>
      </c>
      <c r="P24" s="114">
        <f t="shared" ca="1" si="16"/>
        <v>1649.133</v>
      </c>
      <c r="Q24" s="114">
        <f t="shared" ca="1" si="17"/>
        <v>1636.3330000000001</v>
      </c>
      <c r="R24" s="114">
        <f t="shared" ca="1" si="18"/>
        <v>1647.3129999999999</v>
      </c>
      <c r="S24" s="114">
        <f t="shared" ca="1" si="19"/>
        <v>1615.8530000000001</v>
      </c>
      <c r="T24" s="114">
        <f t="shared" ca="1" si="20"/>
        <v>1617.953</v>
      </c>
      <c r="U24" s="114">
        <f t="shared" ca="1" si="21"/>
        <v>1567.183</v>
      </c>
      <c r="V24" s="114">
        <f t="shared" ca="1" si="22"/>
        <v>1547.5329999999999</v>
      </c>
      <c r="W24" s="114">
        <f t="shared" ca="1" si="23"/>
        <v>1517.9430000000002</v>
      </c>
      <c r="X24" s="114">
        <f t="shared" ca="1" si="24"/>
        <v>1517.3330000000001</v>
      </c>
      <c r="Y24" s="114">
        <f t="shared" ca="1" si="25"/>
        <v>1487.9029999999998</v>
      </c>
      <c r="Z24" s="26">
        <v>5</v>
      </c>
      <c r="AA24" s="29" t="str">
        <f ca="1">INDIRECT(ADDRESS(COLUMN()+110,6,1,1,"данные АТС"))</f>
        <v>728,86</v>
      </c>
      <c r="AB24" s="29" t="str">
        <f t="shared" ref="AB24:AX24" ca="1" si="29">INDIRECT(ADDRESS(COLUMN()+110,6,1,1,"данные АТС"))</f>
        <v>704,38</v>
      </c>
      <c r="AC24" s="29" t="str">
        <f t="shared" ca="1" si="29"/>
        <v>700,15</v>
      </c>
      <c r="AD24" s="29" t="str">
        <f t="shared" ca="1" si="29"/>
        <v>671,14</v>
      </c>
      <c r="AE24" s="29" t="str">
        <f t="shared" ca="1" si="29"/>
        <v>685,99</v>
      </c>
      <c r="AF24" s="29" t="str">
        <f t="shared" ca="1" si="29"/>
        <v>753,1</v>
      </c>
      <c r="AG24" s="29" t="str">
        <f t="shared" ca="1" si="29"/>
        <v>851,27</v>
      </c>
      <c r="AH24" s="29" t="str">
        <f t="shared" ca="1" si="29"/>
        <v>875,63</v>
      </c>
      <c r="AI24" s="29" t="str">
        <f t="shared" ca="1" si="29"/>
        <v>888,85</v>
      </c>
      <c r="AJ24" s="29" t="str">
        <f t="shared" ca="1" si="29"/>
        <v>886,69</v>
      </c>
      <c r="AK24" s="29" t="str">
        <f t="shared" ca="1" si="29"/>
        <v>876,59</v>
      </c>
      <c r="AL24" s="29" t="str">
        <f t="shared" ca="1" si="29"/>
        <v>856,31</v>
      </c>
      <c r="AM24" s="29" t="str">
        <f t="shared" ca="1" si="29"/>
        <v>853,8</v>
      </c>
      <c r="AN24" s="29" t="str">
        <f t="shared" ca="1" si="29"/>
        <v>873,99</v>
      </c>
      <c r="AO24" s="29" t="str">
        <f t="shared" ca="1" si="29"/>
        <v>879,58</v>
      </c>
      <c r="AP24" s="29" t="str">
        <f t="shared" ca="1" si="29"/>
        <v>867,24</v>
      </c>
      <c r="AQ24" s="29" t="str">
        <f t="shared" ca="1" si="29"/>
        <v>877,82</v>
      </c>
      <c r="AR24" s="29" t="str">
        <f t="shared" ca="1" si="29"/>
        <v>847,49</v>
      </c>
      <c r="AS24" s="29" t="str">
        <f t="shared" ca="1" si="29"/>
        <v>849,51</v>
      </c>
      <c r="AT24" s="29" t="str">
        <f t="shared" ca="1" si="29"/>
        <v>800,56</v>
      </c>
      <c r="AU24" s="29" t="str">
        <f t="shared" ca="1" si="29"/>
        <v>781,61</v>
      </c>
      <c r="AV24" s="29" t="str">
        <f t="shared" ca="1" si="29"/>
        <v>753,08</v>
      </c>
      <c r="AW24" s="29" t="str">
        <f t="shared" ca="1" si="29"/>
        <v>752,49</v>
      </c>
      <c r="AX24" s="29" t="str">
        <f t="shared" ca="1" si="29"/>
        <v>724,11</v>
      </c>
    </row>
    <row r="25" spans="1:50" ht="18.75">
      <c r="A25" s="26">
        <v>6</v>
      </c>
      <c r="B25" s="114">
        <f t="shared" ca="1" si="2"/>
        <v>1535.3429999999998</v>
      </c>
      <c r="C25" s="114">
        <f t="shared" ca="1" si="3"/>
        <v>1513.8630000000001</v>
      </c>
      <c r="D25" s="114">
        <f t="shared" ca="1" si="4"/>
        <v>1443.143</v>
      </c>
      <c r="E25" s="114">
        <f t="shared" ca="1" si="5"/>
        <v>1423.673</v>
      </c>
      <c r="F25" s="114">
        <f t="shared" ca="1" si="6"/>
        <v>1445.693</v>
      </c>
      <c r="G25" s="114">
        <f t="shared" ca="1" si="7"/>
        <v>1512.4829999999999</v>
      </c>
      <c r="H25" s="114">
        <f t="shared" ca="1" si="8"/>
        <v>1565.6530000000002</v>
      </c>
      <c r="I25" s="114">
        <f t="shared" ca="1" si="9"/>
        <v>1569.4829999999999</v>
      </c>
      <c r="J25" s="114">
        <f t="shared" ca="1" si="10"/>
        <v>1577.2529999999999</v>
      </c>
      <c r="K25" s="114">
        <f t="shared" ca="1" si="11"/>
        <v>1577.8229999999999</v>
      </c>
      <c r="L25" s="114">
        <f t="shared" ca="1" si="12"/>
        <v>1578.413</v>
      </c>
      <c r="M25" s="114">
        <f t="shared" ca="1" si="13"/>
        <v>1574.4830000000002</v>
      </c>
      <c r="N25" s="114">
        <f t="shared" ca="1" si="14"/>
        <v>1572.643</v>
      </c>
      <c r="O25" s="114">
        <f t="shared" ca="1" si="15"/>
        <v>1573.9630000000002</v>
      </c>
      <c r="P25" s="114">
        <f t="shared" ca="1" si="16"/>
        <v>1574.8030000000001</v>
      </c>
      <c r="Q25" s="114">
        <f t="shared" ca="1" si="17"/>
        <v>1576.913</v>
      </c>
      <c r="R25" s="114">
        <f t="shared" ca="1" si="18"/>
        <v>1576.693</v>
      </c>
      <c r="S25" s="114">
        <f t="shared" ca="1" si="19"/>
        <v>1561.433</v>
      </c>
      <c r="T25" s="114">
        <f t="shared" ca="1" si="20"/>
        <v>1574.3130000000001</v>
      </c>
      <c r="U25" s="114">
        <f t="shared" ca="1" si="21"/>
        <v>1592.0329999999999</v>
      </c>
      <c r="V25" s="114">
        <f t="shared" ca="1" si="22"/>
        <v>1589.4829999999999</v>
      </c>
      <c r="W25" s="114">
        <f t="shared" ca="1" si="23"/>
        <v>1576.3129999999999</v>
      </c>
      <c r="X25" s="114">
        <f t="shared" ca="1" si="24"/>
        <v>1558.433</v>
      </c>
      <c r="Y25" s="114">
        <f t="shared" ca="1" si="25"/>
        <v>1535.5829999999999</v>
      </c>
      <c r="Z25" s="26">
        <v>6</v>
      </c>
      <c r="AA25" s="29" t="str">
        <f ca="1">INDIRECT(ADDRESS(COLUMN()+134,6,1,1,"данные АТС"))</f>
        <v>769,86</v>
      </c>
      <c r="AB25" s="29" t="str">
        <f t="shared" ref="AB25:AX25" ca="1" si="30">INDIRECT(ADDRESS(COLUMN()+134,6,1,1,"данные АТС"))</f>
        <v>749,14</v>
      </c>
      <c r="AC25" s="29" t="str">
        <f t="shared" ca="1" si="30"/>
        <v>680,95</v>
      </c>
      <c r="AD25" s="29" t="str">
        <f t="shared" ca="1" si="30"/>
        <v>662,18</v>
      </c>
      <c r="AE25" s="29" t="str">
        <f t="shared" ca="1" si="30"/>
        <v>683,41</v>
      </c>
      <c r="AF25" s="29" t="str">
        <f t="shared" ca="1" si="30"/>
        <v>747,81</v>
      </c>
      <c r="AG25" s="29" t="str">
        <f t="shared" ca="1" si="30"/>
        <v>799,08</v>
      </c>
      <c r="AH25" s="29" t="str">
        <f t="shared" ca="1" si="30"/>
        <v>802,78</v>
      </c>
      <c r="AI25" s="29" t="str">
        <f t="shared" ca="1" si="30"/>
        <v>810,27</v>
      </c>
      <c r="AJ25" s="29" t="str">
        <f t="shared" ca="1" si="30"/>
        <v>810,82</v>
      </c>
      <c r="AK25" s="29" t="str">
        <f t="shared" ca="1" si="30"/>
        <v>811,39</v>
      </c>
      <c r="AL25" s="29" t="str">
        <f t="shared" ca="1" si="30"/>
        <v>807,6</v>
      </c>
      <c r="AM25" s="29" t="str">
        <f t="shared" ca="1" si="30"/>
        <v>805,82</v>
      </c>
      <c r="AN25" s="29" t="str">
        <f t="shared" ca="1" si="30"/>
        <v>807,1</v>
      </c>
      <c r="AO25" s="29" t="str">
        <f t="shared" ca="1" si="30"/>
        <v>807,91</v>
      </c>
      <c r="AP25" s="29" t="str">
        <f t="shared" ca="1" si="30"/>
        <v>809,94</v>
      </c>
      <c r="AQ25" s="29" t="str">
        <f t="shared" ca="1" si="30"/>
        <v>809,73</v>
      </c>
      <c r="AR25" s="29" t="str">
        <f t="shared" ca="1" si="30"/>
        <v>795,01</v>
      </c>
      <c r="AS25" s="29" t="str">
        <f t="shared" ca="1" si="30"/>
        <v>807,43</v>
      </c>
      <c r="AT25" s="29" t="str">
        <f t="shared" ca="1" si="30"/>
        <v>824,52</v>
      </c>
      <c r="AU25" s="29" t="str">
        <f t="shared" ca="1" si="30"/>
        <v>822,06</v>
      </c>
      <c r="AV25" s="29" t="str">
        <f t="shared" ca="1" si="30"/>
        <v>809,36</v>
      </c>
      <c r="AW25" s="29" t="str">
        <f t="shared" ca="1" si="30"/>
        <v>792,12</v>
      </c>
      <c r="AX25" s="29" t="str">
        <f t="shared" ca="1" si="30"/>
        <v>770,09</v>
      </c>
    </row>
    <row r="26" spans="1:50" ht="18.75">
      <c r="A26" s="26">
        <v>7</v>
      </c>
      <c r="B26" s="114">
        <f t="shared" ca="1" si="2"/>
        <v>1538.663</v>
      </c>
      <c r="C26" s="114">
        <f t="shared" ca="1" si="3"/>
        <v>1518.4929999999999</v>
      </c>
      <c r="D26" s="114">
        <f t="shared" ca="1" si="4"/>
        <v>1489.3630000000001</v>
      </c>
      <c r="E26" s="114">
        <f t="shared" ca="1" si="5"/>
        <v>1466.0629999999999</v>
      </c>
      <c r="F26" s="114">
        <f t="shared" ca="1" si="6"/>
        <v>1485.8330000000001</v>
      </c>
      <c r="G26" s="114">
        <f t="shared" ca="1" si="7"/>
        <v>1544.8430000000001</v>
      </c>
      <c r="H26" s="114">
        <f t="shared" ca="1" si="8"/>
        <v>1566.183</v>
      </c>
      <c r="I26" s="114">
        <f t="shared" ca="1" si="9"/>
        <v>1567.5030000000002</v>
      </c>
      <c r="J26" s="114">
        <f t="shared" ca="1" si="10"/>
        <v>1574.5230000000001</v>
      </c>
      <c r="K26" s="114">
        <f t="shared" ca="1" si="11"/>
        <v>1610.2729999999999</v>
      </c>
      <c r="L26" s="114">
        <f t="shared" ca="1" si="12"/>
        <v>1608.443</v>
      </c>
      <c r="M26" s="114">
        <f t="shared" ca="1" si="13"/>
        <v>1602.0330000000001</v>
      </c>
      <c r="N26" s="114">
        <f t="shared" ca="1" si="14"/>
        <v>1572.633</v>
      </c>
      <c r="O26" s="114">
        <f t="shared" ca="1" si="15"/>
        <v>1574.1130000000001</v>
      </c>
      <c r="P26" s="114">
        <f t="shared" ca="1" si="16"/>
        <v>1570.2529999999999</v>
      </c>
      <c r="Q26" s="114">
        <f t="shared" ca="1" si="17"/>
        <v>1572.4229999999998</v>
      </c>
      <c r="R26" s="114">
        <f t="shared" ca="1" si="18"/>
        <v>1572.7730000000001</v>
      </c>
      <c r="S26" s="114">
        <f t="shared" ca="1" si="19"/>
        <v>1560.973</v>
      </c>
      <c r="T26" s="114">
        <f t="shared" ca="1" si="20"/>
        <v>1567.3029999999999</v>
      </c>
      <c r="U26" s="114">
        <f t="shared" ca="1" si="21"/>
        <v>1589.953</v>
      </c>
      <c r="V26" s="114">
        <f t="shared" ca="1" si="22"/>
        <v>1587.153</v>
      </c>
      <c r="W26" s="114">
        <f t="shared" ca="1" si="23"/>
        <v>1573.163</v>
      </c>
      <c r="X26" s="114">
        <f t="shared" ca="1" si="24"/>
        <v>1556.3929999999998</v>
      </c>
      <c r="Y26" s="114">
        <f t="shared" ca="1" si="25"/>
        <v>1530.0429999999999</v>
      </c>
      <c r="Z26" s="26">
        <v>7</v>
      </c>
      <c r="AA26" s="29" t="str">
        <f ca="1">INDIRECT(ADDRESS(COLUMN()+158,6,1,1,"данные АТС"))</f>
        <v>773,06</v>
      </c>
      <c r="AB26" s="29" t="str">
        <f t="shared" ref="AB26:AX26" ca="1" si="31">INDIRECT(ADDRESS(COLUMN()+158,6,1,1,"данные АТС"))</f>
        <v>753,61</v>
      </c>
      <c r="AC26" s="29" t="str">
        <f t="shared" ca="1" si="31"/>
        <v>725,52</v>
      </c>
      <c r="AD26" s="29" t="str">
        <f t="shared" ca="1" si="31"/>
        <v>703,05</v>
      </c>
      <c r="AE26" s="29" t="str">
        <f t="shared" ca="1" si="31"/>
        <v>722,12</v>
      </c>
      <c r="AF26" s="29" t="str">
        <f t="shared" ca="1" si="31"/>
        <v>779,02</v>
      </c>
      <c r="AG26" s="29" t="str">
        <f t="shared" ca="1" si="31"/>
        <v>799,59</v>
      </c>
      <c r="AH26" s="29" t="str">
        <f t="shared" ca="1" si="31"/>
        <v>800,87</v>
      </c>
      <c r="AI26" s="29" t="str">
        <f t="shared" ca="1" si="31"/>
        <v>807,64</v>
      </c>
      <c r="AJ26" s="29" t="str">
        <f t="shared" ca="1" si="31"/>
        <v>842,11</v>
      </c>
      <c r="AK26" s="29" t="str">
        <f t="shared" ca="1" si="31"/>
        <v>840,34</v>
      </c>
      <c r="AL26" s="29" t="str">
        <f t="shared" ca="1" si="31"/>
        <v>834,16</v>
      </c>
      <c r="AM26" s="29" t="str">
        <f t="shared" ca="1" si="31"/>
        <v>805,81</v>
      </c>
      <c r="AN26" s="29" t="str">
        <f t="shared" ca="1" si="31"/>
        <v>807,24</v>
      </c>
      <c r="AO26" s="29" t="str">
        <f t="shared" ca="1" si="31"/>
        <v>803,52</v>
      </c>
      <c r="AP26" s="29" t="str">
        <f t="shared" ca="1" si="31"/>
        <v>805,61</v>
      </c>
      <c r="AQ26" s="29" t="str">
        <f t="shared" ca="1" si="31"/>
        <v>805,95</v>
      </c>
      <c r="AR26" s="29" t="str">
        <f t="shared" ca="1" si="31"/>
        <v>794,57</v>
      </c>
      <c r="AS26" s="29" t="str">
        <f t="shared" ca="1" si="31"/>
        <v>800,67</v>
      </c>
      <c r="AT26" s="29" t="str">
        <f t="shared" ca="1" si="31"/>
        <v>822,51</v>
      </c>
      <c r="AU26" s="29" t="str">
        <f t="shared" ca="1" si="31"/>
        <v>819,81</v>
      </c>
      <c r="AV26" s="29" t="str">
        <f t="shared" ca="1" si="31"/>
        <v>806,32</v>
      </c>
      <c r="AW26" s="29" t="str">
        <f t="shared" ca="1" si="31"/>
        <v>790,15</v>
      </c>
      <c r="AX26" s="29" t="str">
        <f t="shared" ca="1" si="31"/>
        <v>764,75</v>
      </c>
    </row>
    <row r="27" spans="1:50" ht="18.75">
      <c r="A27" s="26">
        <v>8</v>
      </c>
      <c r="B27" s="114">
        <f t="shared" ca="1" si="2"/>
        <v>1543.633</v>
      </c>
      <c r="C27" s="114">
        <f t="shared" ca="1" si="3"/>
        <v>1537.6530000000002</v>
      </c>
      <c r="D27" s="114">
        <f t="shared" ca="1" si="4"/>
        <v>1487.213</v>
      </c>
      <c r="E27" s="114">
        <f t="shared" ca="1" si="5"/>
        <v>1472.673</v>
      </c>
      <c r="F27" s="114">
        <f t="shared" ca="1" si="6"/>
        <v>1491.403</v>
      </c>
      <c r="G27" s="114">
        <f t="shared" ca="1" si="7"/>
        <v>1519.413</v>
      </c>
      <c r="H27" s="114">
        <f t="shared" ca="1" si="8"/>
        <v>1545.5530000000001</v>
      </c>
      <c r="I27" s="114">
        <f t="shared" ca="1" si="9"/>
        <v>1553.973</v>
      </c>
      <c r="J27" s="114">
        <f t="shared" ca="1" si="10"/>
        <v>1565.2929999999999</v>
      </c>
      <c r="K27" s="114">
        <f t="shared" ca="1" si="11"/>
        <v>1569.0029999999999</v>
      </c>
      <c r="L27" s="114">
        <f t="shared" ca="1" si="12"/>
        <v>1611.5529999999999</v>
      </c>
      <c r="M27" s="114">
        <f t="shared" ca="1" si="13"/>
        <v>1602.173</v>
      </c>
      <c r="N27" s="114">
        <f t="shared" ca="1" si="14"/>
        <v>1562.383</v>
      </c>
      <c r="O27" s="114">
        <f t="shared" ca="1" si="15"/>
        <v>1565.893</v>
      </c>
      <c r="P27" s="114">
        <f t="shared" ca="1" si="16"/>
        <v>1569.3630000000001</v>
      </c>
      <c r="Q27" s="114">
        <f t="shared" ca="1" si="17"/>
        <v>1592.5929999999998</v>
      </c>
      <c r="R27" s="114">
        <f t="shared" ca="1" si="18"/>
        <v>1569.7329999999999</v>
      </c>
      <c r="S27" s="114">
        <f t="shared" ca="1" si="19"/>
        <v>1563.8829999999998</v>
      </c>
      <c r="T27" s="114">
        <f t="shared" ca="1" si="20"/>
        <v>1564.9929999999999</v>
      </c>
      <c r="U27" s="114">
        <f t="shared" ca="1" si="21"/>
        <v>1618.5430000000001</v>
      </c>
      <c r="V27" s="114">
        <f t="shared" ca="1" si="22"/>
        <v>1644.453</v>
      </c>
      <c r="W27" s="114">
        <f t="shared" ca="1" si="23"/>
        <v>1641.5629999999999</v>
      </c>
      <c r="X27" s="114">
        <f t="shared" ca="1" si="24"/>
        <v>1566.5130000000001</v>
      </c>
      <c r="Y27" s="114">
        <f t="shared" ca="1" si="25"/>
        <v>1556.2429999999999</v>
      </c>
      <c r="Z27" s="26">
        <v>8</v>
      </c>
      <c r="AA27" s="29" t="str">
        <f ca="1">INDIRECT(ADDRESS(COLUMN()+182,6,1,1,"данные АТС"))</f>
        <v>777,85</v>
      </c>
      <c r="AB27" s="29" t="str">
        <f t="shared" ref="AB27:AX27" ca="1" si="32">INDIRECT(ADDRESS(COLUMN()+182,6,1,1,"данные АТС"))</f>
        <v>772,08</v>
      </c>
      <c r="AC27" s="29" t="str">
        <f t="shared" ca="1" si="32"/>
        <v>723,45</v>
      </c>
      <c r="AD27" s="29" t="str">
        <f t="shared" ca="1" si="32"/>
        <v>709,43</v>
      </c>
      <c r="AE27" s="29" t="str">
        <f t="shared" ca="1" si="32"/>
        <v>727,49</v>
      </c>
      <c r="AF27" s="29" t="str">
        <f t="shared" ca="1" si="32"/>
        <v>754,5</v>
      </c>
      <c r="AG27" s="29" t="str">
        <f t="shared" ca="1" si="32"/>
        <v>779,7</v>
      </c>
      <c r="AH27" s="29" t="str">
        <f t="shared" ca="1" si="32"/>
        <v>787,82</v>
      </c>
      <c r="AI27" s="29" t="str">
        <f t="shared" ca="1" si="32"/>
        <v>798,74</v>
      </c>
      <c r="AJ27" s="29" t="str">
        <f t="shared" ca="1" si="32"/>
        <v>802,31</v>
      </c>
      <c r="AK27" s="29" t="str">
        <f t="shared" ca="1" si="32"/>
        <v>843,34</v>
      </c>
      <c r="AL27" s="29" t="str">
        <f t="shared" ca="1" si="32"/>
        <v>834,3</v>
      </c>
      <c r="AM27" s="29" t="str">
        <f t="shared" ca="1" si="32"/>
        <v>795,93</v>
      </c>
      <c r="AN27" s="29" t="str">
        <f t="shared" ca="1" si="32"/>
        <v>799,31</v>
      </c>
      <c r="AO27" s="29" t="str">
        <f t="shared" ca="1" si="32"/>
        <v>802,66</v>
      </c>
      <c r="AP27" s="29" t="str">
        <f t="shared" ca="1" si="32"/>
        <v>825,06</v>
      </c>
      <c r="AQ27" s="29" t="str">
        <f t="shared" ca="1" si="32"/>
        <v>803,02</v>
      </c>
      <c r="AR27" s="29" t="str">
        <f t="shared" ca="1" si="32"/>
        <v>797,38</v>
      </c>
      <c r="AS27" s="29" t="str">
        <f t="shared" ca="1" si="32"/>
        <v>798,45</v>
      </c>
      <c r="AT27" s="29" t="str">
        <f t="shared" ca="1" si="32"/>
        <v>850,08</v>
      </c>
      <c r="AU27" s="29" t="str">
        <f t="shared" ca="1" si="32"/>
        <v>875,07</v>
      </c>
      <c r="AV27" s="29" t="str">
        <f t="shared" ca="1" si="32"/>
        <v>872,28</v>
      </c>
      <c r="AW27" s="29" t="str">
        <f t="shared" ca="1" si="32"/>
        <v>799,91</v>
      </c>
      <c r="AX27" s="29" t="str">
        <f t="shared" ca="1" si="32"/>
        <v>790,01</v>
      </c>
    </row>
    <row r="28" spans="1:50" ht="18.75">
      <c r="A28" s="26">
        <v>9</v>
      </c>
      <c r="B28" s="114">
        <f t="shared" ca="1" si="2"/>
        <v>1516.4429999999998</v>
      </c>
      <c r="C28" s="114">
        <f t="shared" ca="1" si="3"/>
        <v>1499.0229999999999</v>
      </c>
      <c r="D28" s="114">
        <f t="shared" ca="1" si="4"/>
        <v>1474.2229999999997</v>
      </c>
      <c r="E28" s="114">
        <f t="shared" ca="1" si="5"/>
        <v>1475.5430000000001</v>
      </c>
      <c r="F28" s="114">
        <f t="shared" ca="1" si="6"/>
        <v>1476.7929999999999</v>
      </c>
      <c r="G28" s="114">
        <f t="shared" ca="1" si="7"/>
        <v>1489.0530000000001</v>
      </c>
      <c r="H28" s="114">
        <f t="shared" ca="1" si="8"/>
        <v>1498.223</v>
      </c>
      <c r="I28" s="114">
        <f t="shared" ca="1" si="9"/>
        <v>1527.4929999999999</v>
      </c>
      <c r="J28" s="114">
        <f t="shared" ca="1" si="10"/>
        <v>1542.6130000000001</v>
      </c>
      <c r="K28" s="114">
        <f t="shared" ca="1" si="11"/>
        <v>1546.3130000000001</v>
      </c>
      <c r="L28" s="114">
        <f t="shared" ca="1" si="12"/>
        <v>1566.133</v>
      </c>
      <c r="M28" s="114">
        <f t="shared" ca="1" si="13"/>
        <v>1553.7630000000001</v>
      </c>
      <c r="N28" s="114">
        <f t="shared" ca="1" si="14"/>
        <v>1549.5730000000001</v>
      </c>
      <c r="O28" s="114">
        <f t="shared" ca="1" si="15"/>
        <v>1552.6130000000001</v>
      </c>
      <c r="P28" s="114">
        <f t="shared" ca="1" si="16"/>
        <v>1556.193</v>
      </c>
      <c r="Q28" s="114">
        <f t="shared" ca="1" si="17"/>
        <v>1562.2329999999999</v>
      </c>
      <c r="R28" s="114">
        <f t="shared" ca="1" si="18"/>
        <v>1566.9929999999999</v>
      </c>
      <c r="S28" s="114">
        <f t="shared" ca="1" si="19"/>
        <v>1544.4029999999998</v>
      </c>
      <c r="T28" s="114">
        <f t="shared" ca="1" si="20"/>
        <v>1556.703</v>
      </c>
      <c r="U28" s="114">
        <f t="shared" ca="1" si="21"/>
        <v>1569.6129999999998</v>
      </c>
      <c r="V28" s="114">
        <f t="shared" ca="1" si="22"/>
        <v>1566.2130000000002</v>
      </c>
      <c r="W28" s="114">
        <f t="shared" ca="1" si="23"/>
        <v>1561.183</v>
      </c>
      <c r="X28" s="114">
        <f t="shared" ca="1" si="24"/>
        <v>1562.643</v>
      </c>
      <c r="Y28" s="114">
        <f t="shared" ca="1" si="25"/>
        <v>1552.3630000000001</v>
      </c>
      <c r="Z28" s="26">
        <v>9</v>
      </c>
      <c r="AA28" s="29" t="str">
        <f ca="1">INDIRECT(ADDRESS(COLUMN()+206,6,1,1,"данные АТС"))</f>
        <v>751,63</v>
      </c>
      <c r="AB28" s="29" t="str">
        <f t="shared" ref="AB28:AX28" ca="1" si="33">INDIRECT(ADDRESS(COLUMN()+206,6,1,1,"данные АТС"))</f>
        <v>734,84</v>
      </c>
      <c r="AC28" s="29" t="str">
        <f t="shared" ca="1" si="33"/>
        <v>710,92</v>
      </c>
      <c r="AD28" s="29" t="str">
        <f t="shared" ca="1" si="33"/>
        <v>712,19</v>
      </c>
      <c r="AE28" s="29" t="str">
        <f t="shared" ca="1" si="33"/>
        <v>713,4</v>
      </c>
      <c r="AF28" s="29" t="str">
        <f t="shared" ca="1" si="33"/>
        <v>725,22</v>
      </c>
      <c r="AG28" s="29" t="str">
        <f t="shared" ca="1" si="33"/>
        <v>734,06</v>
      </c>
      <c r="AH28" s="29" t="str">
        <f t="shared" ca="1" si="33"/>
        <v>762,29</v>
      </c>
      <c r="AI28" s="29" t="str">
        <f t="shared" ca="1" si="33"/>
        <v>776,87</v>
      </c>
      <c r="AJ28" s="29" t="str">
        <f t="shared" ca="1" si="33"/>
        <v>780,43</v>
      </c>
      <c r="AK28" s="29" t="str">
        <f t="shared" ca="1" si="33"/>
        <v>799,55</v>
      </c>
      <c r="AL28" s="29" t="str">
        <f t="shared" ca="1" si="33"/>
        <v>787,62</v>
      </c>
      <c r="AM28" s="29" t="str">
        <f t="shared" ca="1" si="33"/>
        <v>783,58</v>
      </c>
      <c r="AN28" s="29" t="str">
        <f t="shared" ca="1" si="33"/>
        <v>786,51</v>
      </c>
      <c r="AO28" s="29" t="str">
        <f t="shared" ca="1" si="33"/>
        <v>789,96</v>
      </c>
      <c r="AP28" s="29" t="str">
        <f t="shared" ca="1" si="33"/>
        <v>795,79</v>
      </c>
      <c r="AQ28" s="29" t="str">
        <f t="shared" ca="1" si="33"/>
        <v>800,38</v>
      </c>
      <c r="AR28" s="29" t="str">
        <f t="shared" ca="1" si="33"/>
        <v>778,59</v>
      </c>
      <c r="AS28" s="29" t="str">
        <f t="shared" ca="1" si="33"/>
        <v>790,45</v>
      </c>
      <c r="AT28" s="29" t="str">
        <f t="shared" ca="1" si="33"/>
        <v>802,9</v>
      </c>
      <c r="AU28" s="29" t="str">
        <f t="shared" ca="1" si="33"/>
        <v>799,62</v>
      </c>
      <c r="AV28" s="29" t="str">
        <f t="shared" ca="1" si="33"/>
        <v>794,77</v>
      </c>
      <c r="AW28" s="29" t="str">
        <f t="shared" ca="1" si="33"/>
        <v>796,18</v>
      </c>
      <c r="AX28" s="29" t="str">
        <f t="shared" ca="1" si="33"/>
        <v>786,27</v>
      </c>
    </row>
    <row r="29" spans="1:50" ht="18.75">
      <c r="A29" s="26">
        <v>10</v>
      </c>
      <c r="B29" s="114">
        <f t="shared" ca="1" si="2"/>
        <v>1509.3229999999999</v>
      </c>
      <c r="C29" s="114">
        <f t="shared" ca="1" si="3"/>
        <v>1499.7629999999999</v>
      </c>
      <c r="D29" s="114">
        <f t="shared" ca="1" si="4"/>
        <v>1486.1429999999998</v>
      </c>
      <c r="E29" s="114">
        <f t="shared" ca="1" si="5"/>
        <v>1491.8230000000001</v>
      </c>
      <c r="F29" s="114">
        <f t="shared" ca="1" si="6"/>
        <v>1522.8229999999999</v>
      </c>
      <c r="G29" s="114">
        <f t="shared" ca="1" si="7"/>
        <v>1561.3430000000001</v>
      </c>
      <c r="H29" s="114">
        <f t="shared" ca="1" si="8"/>
        <v>1561.433</v>
      </c>
      <c r="I29" s="114">
        <f t="shared" ca="1" si="9"/>
        <v>1576.943</v>
      </c>
      <c r="J29" s="114">
        <f t="shared" ca="1" si="10"/>
        <v>1578.5829999999999</v>
      </c>
      <c r="K29" s="114">
        <f t="shared" ca="1" si="11"/>
        <v>1580.0930000000001</v>
      </c>
      <c r="L29" s="114">
        <f t="shared" ca="1" si="12"/>
        <v>1598.4829999999999</v>
      </c>
      <c r="M29" s="114">
        <f t="shared" ca="1" si="13"/>
        <v>1599.0829999999999</v>
      </c>
      <c r="N29" s="114">
        <f t="shared" ca="1" si="14"/>
        <v>1591.4929999999999</v>
      </c>
      <c r="O29" s="114">
        <f t="shared" ca="1" si="15"/>
        <v>1592.1429999999998</v>
      </c>
      <c r="P29" s="114">
        <f t="shared" ca="1" si="16"/>
        <v>1587.133</v>
      </c>
      <c r="Q29" s="114">
        <f t="shared" ca="1" si="17"/>
        <v>1585.9429999999998</v>
      </c>
      <c r="R29" s="114">
        <f t="shared" ca="1" si="18"/>
        <v>1583.913</v>
      </c>
      <c r="S29" s="114">
        <f t="shared" ca="1" si="19"/>
        <v>1576.2529999999999</v>
      </c>
      <c r="T29" s="114">
        <f t="shared" ca="1" si="20"/>
        <v>1568.633</v>
      </c>
      <c r="U29" s="114">
        <f t="shared" ca="1" si="21"/>
        <v>1577.223</v>
      </c>
      <c r="V29" s="114">
        <f t="shared" ca="1" si="22"/>
        <v>1572.0829999999999</v>
      </c>
      <c r="W29" s="114">
        <f t="shared" ca="1" si="23"/>
        <v>1563.453</v>
      </c>
      <c r="X29" s="114">
        <f t="shared" ca="1" si="24"/>
        <v>1566.433</v>
      </c>
      <c r="Y29" s="114">
        <f t="shared" ca="1" si="25"/>
        <v>1568.8630000000001</v>
      </c>
      <c r="Z29" s="26">
        <v>10</v>
      </c>
      <c r="AA29" s="29" t="str">
        <f ca="1">INDIRECT(ADDRESS(COLUMN()+230,6,1,1,"данные АТС"))</f>
        <v>744,77</v>
      </c>
      <c r="AB29" s="29" t="str">
        <f t="shared" ref="AB29:AX29" ca="1" si="34">INDIRECT(ADDRESS(COLUMN()+230,6,1,1,"данные АТС"))</f>
        <v>735,55</v>
      </c>
      <c r="AC29" s="29" t="str">
        <f t="shared" ca="1" si="34"/>
        <v>722,42</v>
      </c>
      <c r="AD29" s="29" t="str">
        <f t="shared" ca="1" si="34"/>
        <v>727,89</v>
      </c>
      <c r="AE29" s="29" t="str">
        <f t="shared" ca="1" si="34"/>
        <v>757,78</v>
      </c>
      <c r="AF29" s="29" t="str">
        <f t="shared" ca="1" si="34"/>
        <v>794,93</v>
      </c>
      <c r="AG29" s="29" t="str">
        <f t="shared" ca="1" si="34"/>
        <v>795,01</v>
      </c>
      <c r="AH29" s="29" t="str">
        <f t="shared" ca="1" si="34"/>
        <v>809,97</v>
      </c>
      <c r="AI29" s="29" t="str">
        <f t="shared" ca="1" si="34"/>
        <v>811,55</v>
      </c>
      <c r="AJ29" s="29" t="str">
        <f t="shared" ca="1" si="34"/>
        <v>813,01</v>
      </c>
      <c r="AK29" s="29" t="str">
        <f t="shared" ca="1" si="34"/>
        <v>830,74</v>
      </c>
      <c r="AL29" s="29" t="str">
        <f t="shared" ca="1" si="34"/>
        <v>831,32</v>
      </c>
      <c r="AM29" s="29" t="str">
        <f t="shared" ca="1" si="34"/>
        <v>824</v>
      </c>
      <c r="AN29" s="29" t="str">
        <f t="shared" ca="1" si="34"/>
        <v>824,63</v>
      </c>
      <c r="AO29" s="29" t="str">
        <f t="shared" ca="1" si="34"/>
        <v>819,8</v>
      </c>
      <c r="AP29" s="29" t="str">
        <f t="shared" ca="1" si="34"/>
        <v>818,65</v>
      </c>
      <c r="AQ29" s="29" t="str">
        <f t="shared" ca="1" si="34"/>
        <v>816,69</v>
      </c>
      <c r="AR29" s="29" t="str">
        <f t="shared" ca="1" si="34"/>
        <v>809,3</v>
      </c>
      <c r="AS29" s="29" t="str">
        <f t="shared" ca="1" si="34"/>
        <v>801,96</v>
      </c>
      <c r="AT29" s="29" t="str">
        <f t="shared" ca="1" si="34"/>
        <v>810,24</v>
      </c>
      <c r="AU29" s="29" t="str">
        <f t="shared" ca="1" si="34"/>
        <v>805,28</v>
      </c>
      <c r="AV29" s="29" t="str">
        <f t="shared" ca="1" si="34"/>
        <v>796,96</v>
      </c>
      <c r="AW29" s="29" t="str">
        <f t="shared" ca="1" si="34"/>
        <v>799,84</v>
      </c>
      <c r="AX29" s="29" t="str">
        <f t="shared" ca="1" si="34"/>
        <v>802,18</v>
      </c>
    </row>
    <row r="30" spans="1:50" ht="18.75">
      <c r="A30" s="26">
        <v>11</v>
      </c>
      <c r="B30" s="114">
        <f t="shared" ca="1" si="2"/>
        <v>1533.693</v>
      </c>
      <c r="C30" s="114">
        <f t="shared" ca="1" si="3"/>
        <v>1520.453</v>
      </c>
      <c r="D30" s="114">
        <f t="shared" ca="1" si="4"/>
        <v>1499.2529999999999</v>
      </c>
      <c r="E30" s="114">
        <f t="shared" ca="1" si="5"/>
        <v>1490.2929999999999</v>
      </c>
      <c r="F30" s="114">
        <f t="shared" ca="1" si="6"/>
        <v>1552.5229999999999</v>
      </c>
      <c r="G30" s="114">
        <f t="shared" ca="1" si="7"/>
        <v>1573.883</v>
      </c>
      <c r="H30" s="114">
        <f t="shared" ca="1" si="8"/>
        <v>1572.943</v>
      </c>
      <c r="I30" s="114">
        <f t="shared" ca="1" si="9"/>
        <v>1588.0530000000001</v>
      </c>
      <c r="J30" s="114">
        <f t="shared" ca="1" si="10"/>
        <v>1602.7729999999999</v>
      </c>
      <c r="K30" s="114">
        <f t="shared" ca="1" si="11"/>
        <v>1591.163</v>
      </c>
      <c r="L30" s="114">
        <f t="shared" ca="1" si="12"/>
        <v>1600.3229999999999</v>
      </c>
      <c r="M30" s="114">
        <f t="shared" ca="1" si="13"/>
        <v>1611.5830000000001</v>
      </c>
      <c r="N30" s="114">
        <f t="shared" ca="1" si="14"/>
        <v>1610.7830000000001</v>
      </c>
      <c r="O30" s="114">
        <f t="shared" ca="1" si="15"/>
        <v>1621.4029999999998</v>
      </c>
      <c r="P30" s="114">
        <f t="shared" ca="1" si="16"/>
        <v>1618.133</v>
      </c>
      <c r="Q30" s="114">
        <f t="shared" ca="1" si="17"/>
        <v>1609.0630000000001</v>
      </c>
      <c r="R30" s="114">
        <f t="shared" ca="1" si="18"/>
        <v>1598.193</v>
      </c>
      <c r="S30" s="114">
        <f t="shared" ca="1" si="19"/>
        <v>1577.7929999999999</v>
      </c>
      <c r="T30" s="114">
        <f t="shared" ca="1" si="20"/>
        <v>1570.463</v>
      </c>
      <c r="U30" s="114">
        <f t="shared" ca="1" si="21"/>
        <v>1598.5829999999999</v>
      </c>
      <c r="V30" s="114">
        <f t="shared" ca="1" si="22"/>
        <v>1607.2029999999997</v>
      </c>
      <c r="W30" s="114">
        <f t="shared" ca="1" si="23"/>
        <v>1593.2329999999999</v>
      </c>
      <c r="X30" s="114">
        <f t="shared" ca="1" si="24"/>
        <v>1595.933</v>
      </c>
      <c r="Y30" s="114">
        <f t="shared" ca="1" si="25"/>
        <v>1561.8129999999999</v>
      </c>
      <c r="Z30" s="26">
        <v>11</v>
      </c>
      <c r="AA30" s="29" t="str">
        <f ca="1">INDIRECT(ADDRESS(COLUMN()+254,6,1,1,"данные АТС"))</f>
        <v>768,27</v>
      </c>
      <c r="AB30" s="29" t="str">
        <f t="shared" ref="AB30:AX30" ca="1" si="35">INDIRECT(ADDRESS(COLUMN()+254,6,1,1,"данные АТС"))</f>
        <v>755,5</v>
      </c>
      <c r="AC30" s="29" t="str">
        <f t="shared" ca="1" si="35"/>
        <v>735,06</v>
      </c>
      <c r="AD30" s="29" t="str">
        <f t="shared" ca="1" si="35"/>
        <v>726,42</v>
      </c>
      <c r="AE30" s="29" t="str">
        <f t="shared" ca="1" si="35"/>
        <v>786,42</v>
      </c>
      <c r="AF30" s="29" t="str">
        <f t="shared" ca="1" si="35"/>
        <v>807,02</v>
      </c>
      <c r="AG30" s="29" t="str">
        <f t="shared" ca="1" si="35"/>
        <v>806,11</v>
      </c>
      <c r="AH30" s="29" t="str">
        <f t="shared" ca="1" si="35"/>
        <v>820,68</v>
      </c>
      <c r="AI30" s="29" t="str">
        <f t="shared" ca="1" si="35"/>
        <v>834,88</v>
      </c>
      <c r="AJ30" s="29" t="str">
        <f t="shared" ca="1" si="35"/>
        <v>823,68</v>
      </c>
      <c r="AK30" s="29" t="str">
        <f t="shared" ca="1" si="35"/>
        <v>832,51</v>
      </c>
      <c r="AL30" s="29" t="str">
        <f t="shared" ca="1" si="35"/>
        <v>843,37</v>
      </c>
      <c r="AM30" s="29" t="str">
        <f t="shared" ca="1" si="35"/>
        <v>842,6</v>
      </c>
      <c r="AN30" s="29" t="str">
        <f t="shared" ca="1" si="35"/>
        <v>852,84</v>
      </c>
      <c r="AO30" s="29" t="str">
        <f t="shared" ca="1" si="35"/>
        <v>849,69</v>
      </c>
      <c r="AP30" s="29" t="str">
        <f t="shared" ca="1" si="35"/>
        <v>840,94</v>
      </c>
      <c r="AQ30" s="29" t="str">
        <f t="shared" ca="1" si="35"/>
        <v>830,46</v>
      </c>
      <c r="AR30" s="29" t="str">
        <f t="shared" ca="1" si="35"/>
        <v>810,79</v>
      </c>
      <c r="AS30" s="29" t="str">
        <f t="shared" ca="1" si="35"/>
        <v>803,72</v>
      </c>
      <c r="AT30" s="29" t="str">
        <f t="shared" ca="1" si="35"/>
        <v>830,84</v>
      </c>
      <c r="AU30" s="29" t="str">
        <f t="shared" ca="1" si="35"/>
        <v>839,15</v>
      </c>
      <c r="AV30" s="29" t="str">
        <f t="shared" ca="1" si="35"/>
        <v>825,68</v>
      </c>
      <c r="AW30" s="29" t="str">
        <f t="shared" ca="1" si="35"/>
        <v>828,28</v>
      </c>
      <c r="AX30" s="29" t="str">
        <f t="shared" ca="1" si="35"/>
        <v>795,38</v>
      </c>
    </row>
    <row r="31" spans="1:50" ht="18.75">
      <c r="A31" s="26">
        <v>12</v>
      </c>
      <c r="B31" s="114">
        <f t="shared" ca="1" si="2"/>
        <v>1484.7929999999999</v>
      </c>
      <c r="C31" s="114">
        <f t="shared" ca="1" si="3"/>
        <v>1467.2829999999999</v>
      </c>
      <c r="D31" s="114">
        <f t="shared" ca="1" si="4"/>
        <v>1447.623</v>
      </c>
      <c r="E31" s="114">
        <f t="shared" ca="1" si="5"/>
        <v>1419.5530000000001</v>
      </c>
      <c r="F31" s="114">
        <f t="shared" ca="1" si="6"/>
        <v>1422.193</v>
      </c>
      <c r="G31" s="114">
        <f t="shared" ca="1" si="7"/>
        <v>1471.943</v>
      </c>
      <c r="H31" s="114">
        <f t="shared" ca="1" si="8"/>
        <v>1479.653</v>
      </c>
      <c r="I31" s="114">
        <f t="shared" ca="1" si="9"/>
        <v>1498.163</v>
      </c>
      <c r="J31" s="114">
        <f t="shared" ca="1" si="10"/>
        <v>1515.153</v>
      </c>
      <c r="K31" s="114">
        <f t="shared" ca="1" si="11"/>
        <v>1515.7729999999999</v>
      </c>
      <c r="L31" s="114">
        <f t="shared" ca="1" si="12"/>
        <v>1523.8330000000001</v>
      </c>
      <c r="M31" s="114">
        <f t="shared" ca="1" si="13"/>
        <v>1526.3530000000001</v>
      </c>
      <c r="N31" s="114">
        <f t="shared" ca="1" si="14"/>
        <v>1524.7529999999999</v>
      </c>
      <c r="O31" s="114">
        <f t="shared" ca="1" si="15"/>
        <v>1533.2329999999999</v>
      </c>
      <c r="P31" s="114">
        <f t="shared" ca="1" si="16"/>
        <v>1537.7429999999999</v>
      </c>
      <c r="Q31" s="114">
        <f t="shared" ca="1" si="17"/>
        <v>1543.3829999999998</v>
      </c>
      <c r="R31" s="114">
        <f t="shared" ca="1" si="18"/>
        <v>1542.8429999999998</v>
      </c>
      <c r="S31" s="114">
        <f t="shared" ca="1" si="19"/>
        <v>1513.3430000000001</v>
      </c>
      <c r="T31" s="114">
        <f t="shared" ca="1" si="20"/>
        <v>1527.3129999999999</v>
      </c>
      <c r="U31" s="114">
        <f t="shared" ca="1" si="21"/>
        <v>1540.8630000000001</v>
      </c>
      <c r="V31" s="114">
        <f t="shared" ca="1" si="22"/>
        <v>1558.8230000000001</v>
      </c>
      <c r="W31" s="114">
        <f t="shared" ca="1" si="23"/>
        <v>1540.2529999999999</v>
      </c>
      <c r="X31" s="114">
        <f t="shared" ca="1" si="24"/>
        <v>1544.6129999999998</v>
      </c>
      <c r="Y31" s="114">
        <f t="shared" ca="1" si="25"/>
        <v>1508.9429999999998</v>
      </c>
      <c r="Z31" s="26">
        <v>12</v>
      </c>
      <c r="AA31" s="29" t="str">
        <f ca="1">INDIRECT(ADDRESS(COLUMN()+278,6,1,1,"данные АТС"))</f>
        <v>721,11</v>
      </c>
      <c r="AB31" s="29" t="str">
        <f t="shared" ref="AB31:AX31" ca="1" si="36">INDIRECT(ADDRESS(COLUMN()+278,6,1,1,"данные АТС"))</f>
        <v>704,23</v>
      </c>
      <c r="AC31" s="29" t="str">
        <f t="shared" ca="1" si="36"/>
        <v>685,27</v>
      </c>
      <c r="AD31" s="29" t="str">
        <f t="shared" ca="1" si="36"/>
        <v>658,21</v>
      </c>
      <c r="AE31" s="29" t="str">
        <f t="shared" ca="1" si="36"/>
        <v>660,75</v>
      </c>
      <c r="AF31" s="29" t="str">
        <f t="shared" ca="1" si="36"/>
        <v>708,72</v>
      </c>
      <c r="AG31" s="29" t="str">
        <f t="shared" ca="1" si="36"/>
        <v>716,16</v>
      </c>
      <c r="AH31" s="29" t="str">
        <f t="shared" ca="1" si="36"/>
        <v>734,01</v>
      </c>
      <c r="AI31" s="29" t="str">
        <f t="shared" ca="1" si="36"/>
        <v>750,39</v>
      </c>
      <c r="AJ31" s="29" t="str">
        <f t="shared" ca="1" si="36"/>
        <v>750,99</v>
      </c>
      <c r="AK31" s="29" t="str">
        <f t="shared" ca="1" si="36"/>
        <v>758,76</v>
      </c>
      <c r="AL31" s="29" t="str">
        <f t="shared" ca="1" si="36"/>
        <v>761,19</v>
      </c>
      <c r="AM31" s="29" t="str">
        <f t="shared" ca="1" si="36"/>
        <v>759,65</v>
      </c>
      <c r="AN31" s="29" t="str">
        <f t="shared" ca="1" si="36"/>
        <v>767,82</v>
      </c>
      <c r="AO31" s="29" t="str">
        <f t="shared" ca="1" si="36"/>
        <v>772,17</v>
      </c>
      <c r="AP31" s="29" t="str">
        <f t="shared" ca="1" si="36"/>
        <v>777,61</v>
      </c>
      <c r="AQ31" s="29" t="str">
        <f t="shared" ca="1" si="36"/>
        <v>777,09</v>
      </c>
      <c r="AR31" s="29" t="str">
        <f t="shared" ca="1" si="36"/>
        <v>748,64</v>
      </c>
      <c r="AS31" s="29" t="str">
        <f t="shared" ca="1" si="36"/>
        <v>762,11</v>
      </c>
      <c r="AT31" s="29" t="str">
        <f t="shared" ca="1" si="36"/>
        <v>775,18</v>
      </c>
      <c r="AU31" s="29" t="str">
        <f t="shared" ca="1" si="36"/>
        <v>792,5</v>
      </c>
      <c r="AV31" s="29" t="str">
        <f t="shared" ca="1" si="36"/>
        <v>774,59</v>
      </c>
      <c r="AW31" s="29" t="str">
        <f t="shared" ca="1" si="36"/>
        <v>778,8</v>
      </c>
      <c r="AX31" s="29" t="str">
        <f t="shared" ca="1" si="36"/>
        <v>744,4</v>
      </c>
    </row>
    <row r="32" spans="1:50" ht="18.75">
      <c r="A32" s="26">
        <v>13</v>
      </c>
      <c r="B32" s="114">
        <f t="shared" ca="1" si="2"/>
        <v>1419.7630000000001</v>
      </c>
      <c r="C32" s="114">
        <f t="shared" ca="1" si="3"/>
        <v>1408.693</v>
      </c>
      <c r="D32" s="114">
        <f t="shared" ca="1" si="4"/>
        <v>1392.703</v>
      </c>
      <c r="E32" s="114">
        <f t="shared" ca="1" si="5"/>
        <v>1375.9129999999998</v>
      </c>
      <c r="F32" s="114">
        <f t="shared" ca="1" si="6"/>
        <v>1443.0530000000001</v>
      </c>
      <c r="G32" s="114">
        <f t="shared" ca="1" si="7"/>
        <v>1477.8430000000001</v>
      </c>
      <c r="H32" s="114">
        <f t="shared" ca="1" si="8"/>
        <v>1479.4829999999999</v>
      </c>
      <c r="I32" s="114">
        <f t="shared" ca="1" si="9"/>
        <v>1487.8029999999999</v>
      </c>
      <c r="J32" s="114">
        <f t="shared" ca="1" si="10"/>
        <v>1494.1829999999998</v>
      </c>
      <c r="K32" s="114">
        <f t="shared" ca="1" si="11"/>
        <v>1528.433</v>
      </c>
      <c r="L32" s="114">
        <f t="shared" ca="1" si="12"/>
        <v>1532.2529999999999</v>
      </c>
      <c r="M32" s="114">
        <f t="shared" ca="1" si="13"/>
        <v>1499.953</v>
      </c>
      <c r="N32" s="114">
        <f t="shared" ca="1" si="14"/>
        <v>1497.623</v>
      </c>
      <c r="O32" s="114">
        <f t="shared" ca="1" si="15"/>
        <v>1500.373</v>
      </c>
      <c r="P32" s="114">
        <f t="shared" ca="1" si="16"/>
        <v>1502.703</v>
      </c>
      <c r="Q32" s="114">
        <f t="shared" ca="1" si="17"/>
        <v>1501.7629999999999</v>
      </c>
      <c r="R32" s="114">
        <f t="shared" ca="1" si="18"/>
        <v>1496.5530000000001</v>
      </c>
      <c r="S32" s="114">
        <f t="shared" ca="1" si="19"/>
        <v>1485.653</v>
      </c>
      <c r="T32" s="114">
        <f t="shared" ca="1" si="20"/>
        <v>1494.2629999999999</v>
      </c>
      <c r="U32" s="114">
        <f t="shared" ca="1" si="21"/>
        <v>1499.8429999999998</v>
      </c>
      <c r="V32" s="114">
        <f t="shared" ca="1" si="22"/>
        <v>1503.153</v>
      </c>
      <c r="W32" s="114">
        <f t="shared" ca="1" si="23"/>
        <v>1490.7729999999999</v>
      </c>
      <c r="X32" s="114">
        <f t="shared" ca="1" si="24"/>
        <v>1489.903</v>
      </c>
      <c r="Y32" s="114">
        <f t="shared" ca="1" si="25"/>
        <v>1462.923</v>
      </c>
      <c r="Z32" s="26">
        <v>13</v>
      </c>
      <c r="AA32" s="29" t="str">
        <f ca="1">INDIRECT(ADDRESS(COLUMN()+302,6,1,1,"данные АТС"))</f>
        <v>658,41</v>
      </c>
      <c r="AB32" s="29" t="str">
        <f t="shared" ref="AB32:AX32" ca="1" si="37">INDIRECT(ADDRESS(COLUMN()+302,6,1,1,"данные АТС"))</f>
        <v>647,73</v>
      </c>
      <c r="AC32" s="29" t="str">
        <f t="shared" ca="1" si="37"/>
        <v>632,32</v>
      </c>
      <c r="AD32" s="29" t="str">
        <f t="shared" ca="1" si="37"/>
        <v>616,13</v>
      </c>
      <c r="AE32" s="29" t="str">
        <f t="shared" ca="1" si="37"/>
        <v>680,87</v>
      </c>
      <c r="AF32" s="29" t="str">
        <f t="shared" ca="1" si="37"/>
        <v>714,41</v>
      </c>
      <c r="AG32" s="29" t="str">
        <f t="shared" ca="1" si="37"/>
        <v>715,99</v>
      </c>
      <c r="AH32" s="29" t="str">
        <f t="shared" ca="1" si="37"/>
        <v>724,02</v>
      </c>
      <c r="AI32" s="29" t="str">
        <f t="shared" ca="1" si="37"/>
        <v>730,17</v>
      </c>
      <c r="AJ32" s="29" t="str">
        <f t="shared" ca="1" si="37"/>
        <v>763,19</v>
      </c>
      <c r="AK32" s="29" t="str">
        <f t="shared" ca="1" si="37"/>
        <v>766,88</v>
      </c>
      <c r="AL32" s="29" t="str">
        <f t="shared" ca="1" si="37"/>
        <v>735,73</v>
      </c>
      <c r="AM32" s="29" t="str">
        <f t="shared" ca="1" si="37"/>
        <v>733,49</v>
      </c>
      <c r="AN32" s="29" t="str">
        <f t="shared" ca="1" si="37"/>
        <v>736,14</v>
      </c>
      <c r="AO32" s="29" t="str">
        <f t="shared" ca="1" si="37"/>
        <v>738,38</v>
      </c>
      <c r="AP32" s="29" t="str">
        <f t="shared" ca="1" si="37"/>
        <v>737,48</v>
      </c>
      <c r="AQ32" s="29" t="str">
        <f t="shared" ca="1" si="37"/>
        <v>732,45</v>
      </c>
      <c r="AR32" s="29" t="str">
        <f t="shared" ca="1" si="37"/>
        <v>721,94</v>
      </c>
      <c r="AS32" s="29" t="str">
        <f t="shared" ca="1" si="37"/>
        <v>730,25</v>
      </c>
      <c r="AT32" s="29" t="str">
        <f t="shared" ca="1" si="37"/>
        <v>735,63</v>
      </c>
      <c r="AU32" s="29" t="str">
        <f t="shared" ca="1" si="37"/>
        <v>738,82</v>
      </c>
      <c r="AV32" s="29" t="str">
        <f t="shared" ca="1" si="37"/>
        <v>726,88</v>
      </c>
      <c r="AW32" s="29" t="str">
        <f t="shared" ca="1" si="37"/>
        <v>726,04</v>
      </c>
      <c r="AX32" s="29" t="str">
        <f t="shared" ca="1" si="37"/>
        <v>700,03</v>
      </c>
    </row>
    <row r="33" spans="1:50" ht="18.75">
      <c r="A33" s="26">
        <v>14</v>
      </c>
      <c r="B33" s="114">
        <f t="shared" ca="1" si="2"/>
        <v>1437.433</v>
      </c>
      <c r="C33" s="114">
        <f t="shared" ca="1" si="3"/>
        <v>1431.6129999999998</v>
      </c>
      <c r="D33" s="114">
        <f t="shared" ca="1" si="4"/>
        <v>1415.0629999999999</v>
      </c>
      <c r="E33" s="114">
        <f t="shared" ca="1" si="5"/>
        <v>1445.9429999999998</v>
      </c>
      <c r="F33" s="114">
        <f t="shared" ca="1" si="6"/>
        <v>1446.5629999999999</v>
      </c>
      <c r="G33" s="114">
        <f t="shared" ca="1" si="7"/>
        <v>1494.3829999999998</v>
      </c>
      <c r="H33" s="114">
        <f t="shared" ca="1" si="8"/>
        <v>1493.953</v>
      </c>
      <c r="I33" s="114">
        <f t="shared" ca="1" si="9"/>
        <v>1497.8430000000001</v>
      </c>
      <c r="J33" s="114">
        <f t="shared" ca="1" si="10"/>
        <v>1508.973</v>
      </c>
      <c r="K33" s="114">
        <f t="shared" ca="1" si="11"/>
        <v>1497.423</v>
      </c>
      <c r="L33" s="114">
        <f t="shared" ca="1" si="12"/>
        <v>1523.393</v>
      </c>
      <c r="M33" s="114">
        <f t="shared" ca="1" si="13"/>
        <v>1507.893</v>
      </c>
      <c r="N33" s="114">
        <f t="shared" ca="1" si="14"/>
        <v>1503.0430000000001</v>
      </c>
      <c r="O33" s="114">
        <f t="shared" ca="1" si="15"/>
        <v>1519.0430000000001</v>
      </c>
      <c r="P33" s="114">
        <f t="shared" ca="1" si="16"/>
        <v>1517.0930000000001</v>
      </c>
      <c r="Q33" s="114">
        <f t="shared" ca="1" si="17"/>
        <v>1512.0129999999999</v>
      </c>
      <c r="R33" s="114">
        <f t="shared" ca="1" si="18"/>
        <v>1508.413</v>
      </c>
      <c r="S33" s="114">
        <f t="shared" ca="1" si="19"/>
        <v>1490.9830000000002</v>
      </c>
      <c r="T33" s="114">
        <f t="shared" ca="1" si="20"/>
        <v>1489.7630000000001</v>
      </c>
      <c r="U33" s="114">
        <f t="shared" ca="1" si="21"/>
        <v>1499.7329999999999</v>
      </c>
      <c r="V33" s="114">
        <f t="shared" ca="1" si="22"/>
        <v>1505.443</v>
      </c>
      <c r="W33" s="114">
        <f t="shared" ca="1" si="23"/>
        <v>1488.6129999999998</v>
      </c>
      <c r="X33" s="114">
        <f t="shared" ca="1" si="24"/>
        <v>1488.6229999999998</v>
      </c>
      <c r="Y33" s="114">
        <f t="shared" ca="1" si="25"/>
        <v>1466.1130000000001</v>
      </c>
      <c r="Z33" s="26">
        <v>14</v>
      </c>
      <c r="AA33" s="29" t="str">
        <f ca="1">INDIRECT(ADDRESS(COLUMN()+326,6,1,1,"данные АТС"))</f>
        <v>675,45</v>
      </c>
      <c r="AB33" s="29" t="str">
        <f t="shared" ref="AB33:AX33" ca="1" si="38">INDIRECT(ADDRESS(COLUMN()+326,6,1,1,"данные АТС"))</f>
        <v>669,84</v>
      </c>
      <c r="AC33" s="29" t="str">
        <f t="shared" ca="1" si="38"/>
        <v>653,88</v>
      </c>
      <c r="AD33" s="29" t="str">
        <f t="shared" ca="1" si="38"/>
        <v>683,65</v>
      </c>
      <c r="AE33" s="29" t="str">
        <f t="shared" ca="1" si="38"/>
        <v>684,25</v>
      </c>
      <c r="AF33" s="29" t="str">
        <f t="shared" ca="1" si="38"/>
        <v>730,36</v>
      </c>
      <c r="AG33" s="29" t="str">
        <f t="shared" ca="1" si="38"/>
        <v>729,95</v>
      </c>
      <c r="AH33" s="29" t="str">
        <f t="shared" ca="1" si="38"/>
        <v>733,7</v>
      </c>
      <c r="AI33" s="29" t="str">
        <f t="shared" ca="1" si="38"/>
        <v>744,43</v>
      </c>
      <c r="AJ33" s="29" t="str">
        <f t="shared" ca="1" si="38"/>
        <v>733,29</v>
      </c>
      <c r="AK33" s="29" t="str">
        <f t="shared" ca="1" si="38"/>
        <v>758,33</v>
      </c>
      <c r="AL33" s="29" t="str">
        <f t="shared" ca="1" si="38"/>
        <v>743,39</v>
      </c>
      <c r="AM33" s="29" t="str">
        <f t="shared" ca="1" si="38"/>
        <v>738,71</v>
      </c>
      <c r="AN33" s="29" t="str">
        <f t="shared" ca="1" si="38"/>
        <v>754,14</v>
      </c>
      <c r="AO33" s="29" t="str">
        <f t="shared" ca="1" si="38"/>
        <v>752,26</v>
      </c>
      <c r="AP33" s="29" t="str">
        <f t="shared" ca="1" si="38"/>
        <v>747,36</v>
      </c>
      <c r="AQ33" s="29" t="str">
        <f t="shared" ca="1" si="38"/>
        <v>743,89</v>
      </c>
      <c r="AR33" s="29" t="str">
        <f t="shared" ca="1" si="38"/>
        <v>727,08</v>
      </c>
      <c r="AS33" s="29" t="str">
        <f t="shared" ca="1" si="38"/>
        <v>725,91</v>
      </c>
      <c r="AT33" s="29" t="str">
        <f t="shared" ca="1" si="38"/>
        <v>735,52</v>
      </c>
      <c r="AU33" s="29" t="str">
        <f t="shared" ca="1" si="38"/>
        <v>741,03</v>
      </c>
      <c r="AV33" s="29" t="str">
        <f t="shared" ca="1" si="38"/>
        <v>724,8</v>
      </c>
      <c r="AW33" s="29" t="str">
        <f t="shared" ca="1" si="38"/>
        <v>724,81</v>
      </c>
      <c r="AX33" s="29" t="str">
        <f t="shared" ca="1" si="38"/>
        <v>703,1</v>
      </c>
    </row>
    <row r="34" spans="1:50" ht="18.75">
      <c r="A34" s="26">
        <v>15</v>
      </c>
      <c r="B34" s="114">
        <f t="shared" ca="1" si="2"/>
        <v>1494.7729999999999</v>
      </c>
      <c r="C34" s="114">
        <f t="shared" ca="1" si="3"/>
        <v>1490.5730000000001</v>
      </c>
      <c r="D34" s="114">
        <f t="shared" ca="1" si="4"/>
        <v>1459.5729999999999</v>
      </c>
      <c r="E34" s="114">
        <f t="shared" ca="1" si="5"/>
        <v>1477.5729999999999</v>
      </c>
      <c r="F34" s="114">
        <f t="shared" ca="1" si="6"/>
        <v>1497.3230000000001</v>
      </c>
      <c r="G34" s="114">
        <f t="shared" ca="1" si="7"/>
        <v>1533.7630000000001</v>
      </c>
      <c r="H34" s="114">
        <f t="shared" ca="1" si="8"/>
        <v>1539.8530000000001</v>
      </c>
      <c r="I34" s="114">
        <f t="shared" ca="1" si="9"/>
        <v>1553.8630000000001</v>
      </c>
      <c r="J34" s="114">
        <f t="shared" ca="1" si="10"/>
        <v>1569.453</v>
      </c>
      <c r="K34" s="114">
        <f t="shared" ca="1" si="11"/>
        <v>1579.2529999999999</v>
      </c>
      <c r="L34" s="114">
        <f t="shared" ca="1" si="12"/>
        <v>1572.2829999999999</v>
      </c>
      <c r="M34" s="114">
        <f t="shared" ca="1" si="13"/>
        <v>1569.5529999999999</v>
      </c>
      <c r="N34" s="114">
        <f t="shared" ca="1" si="14"/>
        <v>1569.3430000000001</v>
      </c>
      <c r="O34" s="114">
        <f t="shared" ca="1" si="15"/>
        <v>1577.433</v>
      </c>
      <c r="P34" s="114">
        <f t="shared" ca="1" si="16"/>
        <v>1579.7330000000002</v>
      </c>
      <c r="Q34" s="114">
        <f t="shared" ca="1" si="17"/>
        <v>1579.943</v>
      </c>
      <c r="R34" s="114">
        <f t="shared" ca="1" si="18"/>
        <v>1574.9929999999999</v>
      </c>
      <c r="S34" s="114">
        <f t="shared" ca="1" si="19"/>
        <v>1559.4730000000002</v>
      </c>
      <c r="T34" s="114">
        <f t="shared" ca="1" si="20"/>
        <v>1570.923</v>
      </c>
      <c r="U34" s="114">
        <f t="shared" ca="1" si="21"/>
        <v>1574.873</v>
      </c>
      <c r="V34" s="114">
        <f t="shared" ca="1" si="22"/>
        <v>1566.383</v>
      </c>
      <c r="W34" s="114">
        <f t="shared" ca="1" si="23"/>
        <v>1560.3530000000001</v>
      </c>
      <c r="X34" s="114">
        <f t="shared" ca="1" si="24"/>
        <v>1560.453</v>
      </c>
      <c r="Y34" s="114">
        <f t="shared" ca="1" si="25"/>
        <v>1524.133</v>
      </c>
      <c r="Z34" s="26">
        <v>15</v>
      </c>
      <c r="AA34" s="29" t="str">
        <f ca="1">INDIRECT(ADDRESS(COLUMN()+350,6,1,1,"данные АТС"))</f>
        <v>730,74</v>
      </c>
      <c r="AB34" s="29" t="str">
        <f t="shared" ref="AB34:AX34" ca="1" si="39">INDIRECT(ADDRESS(COLUMN()+350,6,1,1,"данные АТС"))</f>
        <v>726,69</v>
      </c>
      <c r="AC34" s="29" t="str">
        <f t="shared" ca="1" si="39"/>
        <v>696,8</v>
      </c>
      <c r="AD34" s="29" t="str">
        <f t="shared" ca="1" si="39"/>
        <v>714,15</v>
      </c>
      <c r="AE34" s="29" t="str">
        <f t="shared" ca="1" si="39"/>
        <v>733,2</v>
      </c>
      <c r="AF34" s="29" t="str">
        <f t="shared" ca="1" si="39"/>
        <v>768,33</v>
      </c>
      <c r="AG34" s="29" t="str">
        <f t="shared" ca="1" si="39"/>
        <v>774,21</v>
      </c>
      <c r="AH34" s="29" t="str">
        <f t="shared" ca="1" si="39"/>
        <v>787,71</v>
      </c>
      <c r="AI34" s="29" t="str">
        <f t="shared" ca="1" si="39"/>
        <v>802,75</v>
      </c>
      <c r="AJ34" s="29" t="str">
        <f t="shared" ca="1" si="39"/>
        <v>812,2</v>
      </c>
      <c r="AK34" s="29" t="str">
        <f t="shared" ca="1" si="39"/>
        <v>805,48</v>
      </c>
      <c r="AL34" s="29" t="str">
        <f t="shared" ca="1" si="39"/>
        <v>802,84</v>
      </c>
      <c r="AM34" s="29" t="str">
        <f t="shared" ca="1" si="39"/>
        <v>802,64</v>
      </c>
      <c r="AN34" s="29" t="str">
        <f t="shared" ca="1" si="39"/>
        <v>810,44</v>
      </c>
      <c r="AO34" s="29" t="str">
        <f t="shared" ca="1" si="39"/>
        <v>812,66</v>
      </c>
      <c r="AP34" s="29" t="str">
        <f t="shared" ca="1" si="39"/>
        <v>812,86</v>
      </c>
      <c r="AQ34" s="29" t="str">
        <f t="shared" ca="1" si="39"/>
        <v>808,09</v>
      </c>
      <c r="AR34" s="29" t="str">
        <f t="shared" ca="1" si="39"/>
        <v>793,12</v>
      </c>
      <c r="AS34" s="29" t="str">
        <f t="shared" ca="1" si="39"/>
        <v>804,16</v>
      </c>
      <c r="AT34" s="29" t="str">
        <f t="shared" ca="1" si="39"/>
        <v>807,97</v>
      </c>
      <c r="AU34" s="29" t="str">
        <f t="shared" ca="1" si="39"/>
        <v>799,79</v>
      </c>
      <c r="AV34" s="29" t="str">
        <f t="shared" ca="1" si="39"/>
        <v>793,97</v>
      </c>
      <c r="AW34" s="29" t="str">
        <f t="shared" ca="1" si="39"/>
        <v>794,07</v>
      </c>
      <c r="AX34" s="29" t="str">
        <f t="shared" ca="1" si="39"/>
        <v>759,05</v>
      </c>
    </row>
    <row r="35" spans="1:50" ht="18.75">
      <c r="A35" s="26">
        <v>16</v>
      </c>
      <c r="B35" s="114">
        <f t="shared" ca="1" si="2"/>
        <v>1497.953</v>
      </c>
      <c r="C35" s="114">
        <f t="shared" ca="1" si="3"/>
        <v>1489.393</v>
      </c>
      <c r="D35" s="114">
        <f t="shared" ca="1" si="4"/>
        <v>1462.393</v>
      </c>
      <c r="E35" s="114">
        <f t="shared" ca="1" si="5"/>
        <v>1461.933</v>
      </c>
      <c r="F35" s="114">
        <f t="shared" ca="1" si="6"/>
        <v>1474.1129999999998</v>
      </c>
      <c r="G35" s="114">
        <f t="shared" ca="1" si="7"/>
        <v>1508.1429999999998</v>
      </c>
      <c r="H35" s="114">
        <f t="shared" ca="1" si="8"/>
        <v>1523.883</v>
      </c>
      <c r="I35" s="114">
        <f t="shared" ca="1" si="9"/>
        <v>1536.713</v>
      </c>
      <c r="J35" s="114">
        <f t="shared" ca="1" si="10"/>
        <v>1555.933</v>
      </c>
      <c r="K35" s="114">
        <f t="shared" ca="1" si="11"/>
        <v>1566.7429999999999</v>
      </c>
      <c r="L35" s="114">
        <f t="shared" ca="1" si="12"/>
        <v>1566.903</v>
      </c>
      <c r="M35" s="114">
        <f t="shared" ca="1" si="13"/>
        <v>1565.683</v>
      </c>
      <c r="N35" s="114">
        <f t="shared" ca="1" si="14"/>
        <v>1573.3630000000001</v>
      </c>
      <c r="O35" s="114">
        <f t="shared" ca="1" si="15"/>
        <v>1575.3129999999999</v>
      </c>
      <c r="P35" s="114">
        <f t="shared" ca="1" si="16"/>
        <v>1577.213</v>
      </c>
      <c r="Q35" s="114">
        <f t="shared" ca="1" si="17"/>
        <v>1584.0029999999999</v>
      </c>
      <c r="R35" s="114">
        <f t="shared" ca="1" si="18"/>
        <v>1578.3629999999998</v>
      </c>
      <c r="S35" s="114">
        <f t="shared" ca="1" si="19"/>
        <v>1572.2529999999999</v>
      </c>
      <c r="T35" s="114">
        <f t="shared" ca="1" si="20"/>
        <v>1574.3430000000001</v>
      </c>
      <c r="U35" s="114">
        <f t="shared" ca="1" si="21"/>
        <v>1576.8529999999998</v>
      </c>
      <c r="V35" s="114">
        <f t="shared" ca="1" si="22"/>
        <v>1563.913</v>
      </c>
      <c r="W35" s="114">
        <f t="shared" ca="1" si="23"/>
        <v>1549.0629999999999</v>
      </c>
      <c r="X35" s="114">
        <f t="shared" ca="1" si="24"/>
        <v>1549.5229999999999</v>
      </c>
      <c r="Y35" s="114">
        <f t="shared" ca="1" si="25"/>
        <v>1521.183</v>
      </c>
      <c r="Z35" s="26">
        <v>16</v>
      </c>
      <c r="AA35" s="29" t="str">
        <f ca="1">INDIRECT(ADDRESS(COLUMN()+374,6,1,1,"данные АТС"))</f>
        <v>733,8</v>
      </c>
      <c r="AB35" s="29" t="str">
        <f t="shared" ref="AB35:AX35" ca="1" si="40">INDIRECT(ADDRESS(COLUMN()+374,6,1,1,"данные АТС"))</f>
        <v>725,55</v>
      </c>
      <c r="AC35" s="29" t="str">
        <f t="shared" ca="1" si="40"/>
        <v>699,51</v>
      </c>
      <c r="AD35" s="29" t="str">
        <f t="shared" ca="1" si="40"/>
        <v>699,07</v>
      </c>
      <c r="AE35" s="29" t="str">
        <f t="shared" ca="1" si="40"/>
        <v>710,82</v>
      </c>
      <c r="AF35" s="29" t="str">
        <f t="shared" ca="1" si="40"/>
        <v>743,63</v>
      </c>
      <c r="AG35" s="29" t="str">
        <f t="shared" ca="1" si="40"/>
        <v>758,81</v>
      </c>
      <c r="AH35" s="29" t="str">
        <f t="shared" ca="1" si="40"/>
        <v>771,18</v>
      </c>
      <c r="AI35" s="29" t="str">
        <f t="shared" ca="1" si="40"/>
        <v>789,71</v>
      </c>
      <c r="AJ35" s="29" t="str">
        <f t="shared" ca="1" si="40"/>
        <v>800,13</v>
      </c>
      <c r="AK35" s="29" t="str">
        <f t="shared" ca="1" si="40"/>
        <v>800,29</v>
      </c>
      <c r="AL35" s="29" t="str">
        <f t="shared" ca="1" si="40"/>
        <v>799,11</v>
      </c>
      <c r="AM35" s="29" t="str">
        <f t="shared" ca="1" si="40"/>
        <v>806,52</v>
      </c>
      <c r="AN35" s="29" t="str">
        <f t="shared" ca="1" si="40"/>
        <v>808,4</v>
      </c>
      <c r="AO35" s="29" t="str">
        <f t="shared" ca="1" si="40"/>
        <v>810,23</v>
      </c>
      <c r="AP35" s="29" t="str">
        <f t="shared" ca="1" si="40"/>
        <v>816,78</v>
      </c>
      <c r="AQ35" s="29" t="str">
        <f t="shared" ca="1" si="40"/>
        <v>811,34</v>
      </c>
      <c r="AR35" s="29" t="str">
        <f t="shared" ca="1" si="40"/>
        <v>805,45</v>
      </c>
      <c r="AS35" s="29" t="str">
        <f t="shared" ca="1" si="40"/>
        <v>807,46</v>
      </c>
      <c r="AT35" s="29" t="str">
        <f t="shared" ca="1" si="40"/>
        <v>809,88</v>
      </c>
      <c r="AU35" s="29" t="str">
        <f t="shared" ca="1" si="40"/>
        <v>797,41</v>
      </c>
      <c r="AV35" s="29" t="str">
        <f t="shared" ca="1" si="40"/>
        <v>783,09</v>
      </c>
      <c r="AW35" s="29" t="str">
        <f t="shared" ca="1" si="40"/>
        <v>783,53</v>
      </c>
      <c r="AX35" s="29" t="str">
        <f t="shared" ca="1" si="40"/>
        <v>756,2</v>
      </c>
    </row>
    <row r="36" spans="1:50" ht="18.75">
      <c r="A36" s="26">
        <v>17</v>
      </c>
      <c r="B36" s="114">
        <f t="shared" ca="1" si="2"/>
        <v>1457.973</v>
      </c>
      <c r="C36" s="114">
        <f t="shared" ca="1" si="3"/>
        <v>1457.8530000000001</v>
      </c>
      <c r="D36" s="114">
        <f t="shared" ca="1" si="4"/>
        <v>1454.7729999999999</v>
      </c>
      <c r="E36" s="114">
        <f t="shared" ca="1" si="5"/>
        <v>1458.9829999999999</v>
      </c>
      <c r="F36" s="114">
        <f t="shared" ca="1" si="6"/>
        <v>1500.2929999999999</v>
      </c>
      <c r="G36" s="114">
        <f t="shared" ca="1" si="7"/>
        <v>1543.9229999999998</v>
      </c>
      <c r="H36" s="114">
        <f t="shared" ca="1" si="8"/>
        <v>1546.133</v>
      </c>
      <c r="I36" s="114">
        <f t="shared" ca="1" si="9"/>
        <v>1552.883</v>
      </c>
      <c r="J36" s="114">
        <f t="shared" ca="1" si="10"/>
        <v>1564.213</v>
      </c>
      <c r="K36" s="114">
        <f t="shared" ca="1" si="11"/>
        <v>1894.7330000000002</v>
      </c>
      <c r="L36" s="114">
        <f t="shared" ca="1" si="12"/>
        <v>1895.973</v>
      </c>
      <c r="M36" s="114">
        <f t="shared" ca="1" si="13"/>
        <v>1895.963</v>
      </c>
      <c r="N36" s="114">
        <f t="shared" ca="1" si="14"/>
        <v>1896.3230000000001</v>
      </c>
      <c r="O36" s="114">
        <f t="shared" ca="1" si="15"/>
        <v>1896.193</v>
      </c>
      <c r="P36" s="114">
        <f t="shared" ca="1" si="16"/>
        <v>1896.0029999999999</v>
      </c>
      <c r="Q36" s="114">
        <f t="shared" ca="1" si="17"/>
        <v>1895.7830000000001</v>
      </c>
      <c r="R36" s="114">
        <f t="shared" ca="1" si="18"/>
        <v>1561.673</v>
      </c>
      <c r="S36" s="114">
        <f t="shared" ca="1" si="19"/>
        <v>1896.713</v>
      </c>
      <c r="T36" s="114">
        <f t="shared" ca="1" si="20"/>
        <v>1896.8330000000001</v>
      </c>
      <c r="U36" s="114">
        <f t="shared" ca="1" si="21"/>
        <v>1896.6130000000001</v>
      </c>
      <c r="V36" s="114">
        <f t="shared" ca="1" si="22"/>
        <v>1512.5329999999999</v>
      </c>
      <c r="W36" s="114">
        <f t="shared" ca="1" si="23"/>
        <v>1505.6030000000001</v>
      </c>
      <c r="X36" s="114">
        <f t="shared" ca="1" si="24"/>
        <v>1487.4029999999998</v>
      </c>
      <c r="Y36" s="114">
        <f t="shared" ca="1" si="25"/>
        <v>1470.7730000000001</v>
      </c>
      <c r="Z36" s="26">
        <v>17</v>
      </c>
      <c r="AA36" s="29" t="str">
        <f ca="1">INDIRECT(ADDRESS(COLUMN()+398,6,1,1,"данные АТС"))</f>
        <v>695,25</v>
      </c>
      <c r="AB36" s="29" t="str">
        <f t="shared" ref="AB36:AX36" ca="1" si="41">INDIRECT(ADDRESS(COLUMN()+398,6,1,1,"данные АТС"))</f>
        <v>695,14</v>
      </c>
      <c r="AC36" s="29" t="str">
        <f t="shared" ca="1" si="41"/>
        <v>692,17</v>
      </c>
      <c r="AD36" s="29" t="str">
        <f t="shared" ca="1" si="41"/>
        <v>696,23</v>
      </c>
      <c r="AE36" s="29" t="str">
        <f t="shared" ca="1" si="41"/>
        <v>736,06</v>
      </c>
      <c r="AF36" s="29" t="str">
        <f t="shared" ca="1" si="41"/>
        <v>778,13</v>
      </c>
      <c r="AG36" s="29" t="str">
        <f t="shared" ca="1" si="41"/>
        <v>780,26</v>
      </c>
      <c r="AH36" s="29" t="str">
        <f t="shared" ca="1" si="41"/>
        <v>786,77</v>
      </c>
      <c r="AI36" s="29" t="str">
        <f t="shared" ca="1" si="41"/>
        <v>797,69</v>
      </c>
      <c r="AJ36" s="29" t="str">
        <f t="shared" ca="1" si="41"/>
        <v>1116,4</v>
      </c>
      <c r="AK36" s="29" t="str">
        <f t="shared" ca="1" si="41"/>
        <v>1117,59</v>
      </c>
      <c r="AL36" s="29" t="str">
        <f t="shared" ca="1" si="41"/>
        <v>1117,58</v>
      </c>
      <c r="AM36" s="29" t="str">
        <f t="shared" ca="1" si="41"/>
        <v>1117,93</v>
      </c>
      <c r="AN36" s="29" t="str">
        <f t="shared" ca="1" si="41"/>
        <v>1117,81</v>
      </c>
      <c r="AO36" s="29" t="str">
        <f t="shared" ca="1" si="41"/>
        <v>1117,62</v>
      </c>
      <c r="AP36" s="29" t="str">
        <f t="shared" ca="1" si="41"/>
        <v>1117,41</v>
      </c>
      <c r="AQ36" s="29" t="str">
        <f t="shared" ca="1" si="41"/>
        <v>795,25</v>
      </c>
      <c r="AR36" s="29" t="str">
        <f t="shared" ca="1" si="41"/>
        <v>1118,31</v>
      </c>
      <c r="AS36" s="29" t="str">
        <f t="shared" ca="1" si="41"/>
        <v>1118,42</v>
      </c>
      <c r="AT36" s="29" t="str">
        <f t="shared" ca="1" si="41"/>
        <v>1118,21</v>
      </c>
      <c r="AU36" s="29" t="str">
        <f t="shared" ca="1" si="41"/>
        <v>747,86</v>
      </c>
      <c r="AV36" s="29" t="str">
        <f t="shared" ca="1" si="41"/>
        <v>741,18</v>
      </c>
      <c r="AW36" s="29" t="str">
        <f t="shared" ca="1" si="41"/>
        <v>723,63</v>
      </c>
      <c r="AX36" s="29" t="str">
        <f t="shared" ca="1" si="41"/>
        <v>707,6</v>
      </c>
    </row>
    <row r="37" spans="1:50" ht="18.75">
      <c r="A37" s="26">
        <v>18</v>
      </c>
      <c r="B37" s="114">
        <f t="shared" ca="1" si="2"/>
        <v>1445.953</v>
      </c>
      <c r="C37" s="114">
        <f t="shared" ca="1" si="3"/>
        <v>1460.8130000000001</v>
      </c>
      <c r="D37" s="114">
        <f t="shared" ca="1" si="4"/>
        <v>1444.6429999999998</v>
      </c>
      <c r="E37" s="114">
        <f t="shared" ca="1" si="5"/>
        <v>1451.3530000000001</v>
      </c>
      <c r="F37" s="114">
        <f t="shared" ca="1" si="6"/>
        <v>1487.473</v>
      </c>
      <c r="G37" s="114">
        <f t="shared" ca="1" si="7"/>
        <v>1898.0930000000001</v>
      </c>
      <c r="H37" s="114">
        <f t="shared" ca="1" si="8"/>
        <v>1897.443</v>
      </c>
      <c r="I37" s="114">
        <f t="shared" ca="1" si="9"/>
        <v>1897.3530000000001</v>
      </c>
      <c r="J37" s="114">
        <f t="shared" ca="1" si="10"/>
        <v>1896.7329999999999</v>
      </c>
      <c r="K37" s="114">
        <f t="shared" ca="1" si="11"/>
        <v>1896.8230000000001</v>
      </c>
      <c r="L37" s="114">
        <f t="shared" ca="1" si="12"/>
        <v>1896.5830000000001</v>
      </c>
      <c r="M37" s="114">
        <f t="shared" ca="1" si="13"/>
        <v>1897.143</v>
      </c>
      <c r="N37" s="114">
        <f t="shared" ca="1" si="14"/>
        <v>1898.443</v>
      </c>
      <c r="O37" s="114">
        <f t="shared" ca="1" si="15"/>
        <v>1897.873</v>
      </c>
      <c r="P37" s="114">
        <f t="shared" ca="1" si="16"/>
        <v>1896.8630000000001</v>
      </c>
      <c r="Q37" s="114">
        <f t="shared" ca="1" si="17"/>
        <v>1896.6030000000001</v>
      </c>
      <c r="R37" s="114">
        <f t="shared" ca="1" si="18"/>
        <v>1895.893</v>
      </c>
      <c r="S37" s="114">
        <f t="shared" ca="1" si="19"/>
        <v>1897.6030000000001</v>
      </c>
      <c r="T37" s="114">
        <f t="shared" ca="1" si="20"/>
        <v>1897.453</v>
      </c>
      <c r="U37" s="114">
        <f t="shared" ca="1" si="21"/>
        <v>1896.8130000000001</v>
      </c>
      <c r="V37" s="114">
        <f t="shared" ca="1" si="22"/>
        <v>1515.653</v>
      </c>
      <c r="W37" s="114">
        <f t="shared" ca="1" si="23"/>
        <v>1506.3729999999998</v>
      </c>
      <c r="X37" s="114">
        <f t="shared" ca="1" si="24"/>
        <v>1473.4029999999998</v>
      </c>
      <c r="Y37" s="114">
        <f t="shared" ca="1" si="25"/>
        <v>1463.8430000000001</v>
      </c>
      <c r="Z37" s="26">
        <v>18</v>
      </c>
      <c r="AA37" s="29" t="str">
        <f ca="1">INDIRECT(ADDRESS(COLUMN()+422,6,1,1,"данные АТС"))</f>
        <v>683,66</v>
      </c>
      <c r="AB37" s="29" t="str">
        <f t="shared" ref="AB37:AX37" ca="1" si="42">INDIRECT(ADDRESS(COLUMN()+422,6,1,1,"данные АТС"))</f>
        <v>697,99</v>
      </c>
      <c r="AC37" s="29" t="str">
        <f t="shared" ca="1" si="42"/>
        <v>682,4</v>
      </c>
      <c r="AD37" s="29" t="str">
        <f t="shared" ca="1" si="42"/>
        <v>688,87</v>
      </c>
      <c r="AE37" s="29" t="str">
        <f t="shared" ca="1" si="42"/>
        <v>723,7</v>
      </c>
      <c r="AF37" s="29" t="str">
        <f t="shared" ca="1" si="42"/>
        <v>1119,64</v>
      </c>
      <c r="AG37" s="29" t="str">
        <f t="shared" ca="1" si="42"/>
        <v>1119,01</v>
      </c>
      <c r="AH37" s="29" t="str">
        <f t="shared" ca="1" si="42"/>
        <v>1118,92</v>
      </c>
      <c r="AI37" s="29" t="str">
        <f t="shared" ca="1" si="42"/>
        <v>1118,33</v>
      </c>
      <c r="AJ37" s="29" t="str">
        <f t="shared" ca="1" si="42"/>
        <v>1118,41</v>
      </c>
      <c r="AK37" s="29" t="str">
        <f t="shared" ca="1" si="42"/>
        <v>1118,18</v>
      </c>
      <c r="AL37" s="29" t="str">
        <f t="shared" ca="1" si="42"/>
        <v>1118,72</v>
      </c>
      <c r="AM37" s="29" t="str">
        <f t="shared" ca="1" si="42"/>
        <v>1119,98</v>
      </c>
      <c r="AN37" s="29" t="str">
        <f t="shared" ca="1" si="42"/>
        <v>1119,43</v>
      </c>
      <c r="AO37" s="29" t="str">
        <f t="shared" ca="1" si="42"/>
        <v>1118,45</v>
      </c>
      <c r="AP37" s="29" t="str">
        <f t="shared" ca="1" si="42"/>
        <v>1118,2</v>
      </c>
      <c r="AQ37" s="29" t="str">
        <f t="shared" ca="1" si="42"/>
        <v>1117,52</v>
      </c>
      <c r="AR37" s="29" t="str">
        <f t="shared" ca="1" si="42"/>
        <v>1119,17</v>
      </c>
      <c r="AS37" s="29" t="str">
        <f t="shared" ca="1" si="42"/>
        <v>1119,02</v>
      </c>
      <c r="AT37" s="29" t="str">
        <f t="shared" ca="1" si="42"/>
        <v>1118,4</v>
      </c>
      <c r="AU37" s="29" t="str">
        <f t="shared" ca="1" si="42"/>
        <v>750,87</v>
      </c>
      <c r="AV37" s="29" t="str">
        <f t="shared" ca="1" si="42"/>
        <v>741,92</v>
      </c>
      <c r="AW37" s="29" t="str">
        <f t="shared" ca="1" si="42"/>
        <v>710,13</v>
      </c>
      <c r="AX37" s="29" t="str">
        <f t="shared" ca="1" si="42"/>
        <v>700,91</v>
      </c>
    </row>
    <row r="38" spans="1:50" ht="18.75">
      <c r="A38" s="26">
        <v>19</v>
      </c>
      <c r="B38" s="114">
        <f t="shared" ca="1" si="2"/>
        <v>1418.2229999999997</v>
      </c>
      <c r="C38" s="114">
        <f t="shared" ca="1" si="3"/>
        <v>1415.893</v>
      </c>
      <c r="D38" s="114">
        <f t="shared" ca="1" si="4"/>
        <v>1384.9630000000002</v>
      </c>
      <c r="E38" s="114">
        <f t="shared" ca="1" si="5"/>
        <v>1398.7430000000002</v>
      </c>
      <c r="F38" s="114">
        <f t="shared" ca="1" si="6"/>
        <v>1449.873</v>
      </c>
      <c r="G38" s="114">
        <f t="shared" ca="1" si="7"/>
        <v>1487.453</v>
      </c>
      <c r="H38" s="114">
        <f t="shared" ca="1" si="8"/>
        <v>1896.403</v>
      </c>
      <c r="I38" s="114">
        <f t="shared" ca="1" si="9"/>
        <v>1896.2830000000001</v>
      </c>
      <c r="J38" s="114">
        <f t="shared" ca="1" si="10"/>
        <v>1895.3630000000001</v>
      </c>
      <c r="K38" s="114">
        <f t="shared" ca="1" si="11"/>
        <v>1895.633</v>
      </c>
      <c r="L38" s="114">
        <f t="shared" ca="1" si="12"/>
        <v>1895.5630000000001</v>
      </c>
      <c r="M38" s="114">
        <f t="shared" ca="1" si="13"/>
        <v>1895.3530000000001</v>
      </c>
      <c r="N38" s="114">
        <f t="shared" ca="1" si="14"/>
        <v>1895.903</v>
      </c>
      <c r="O38" s="114">
        <f t="shared" ca="1" si="15"/>
        <v>1897.193</v>
      </c>
      <c r="P38" s="114">
        <f t="shared" ca="1" si="16"/>
        <v>1897.213</v>
      </c>
      <c r="Q38" s="114">
        <f t="shared" ca="1" si="17"/>
        <v>1897.1130000000001</v>
      </c>
      <c r="R38" s="114">
        <f t="shared" ca="1" si="18"/>
        <v>1896.893</v>
      </c>
      <c r="S38" s="114">
        <f t="shared" ca="1" si="19"/>
        <v>1897.1030000000001</v>
      </c>
      <c r="T38" s="114">
        <f t="shared" ca="1" si="20"/>
        <v>1896.643</v>
      </c>
      <c r="U38" s="114">
        <f t="shared" ca="1" si="21"/>
        <v>1896.0930000000001</v>
      </c>
      <c r="V38" s="114">
        <f t="shared" ca="1" si="22"/>
        <v>1895.6130000000001</v>
      </c>
      <c r="W38" s="114">
        <f t="shared" ca="1" si="23"/>
        <v>1479.183</v>
      </c>
      <c r="X38" s="114">
        <f t="shared" ca="1" si="24"/>
        <v>1440.1130000000001</v>
      </c>
      <c r="Y38" s="114">
        <f t="shared" ca="1" si="25"/>
        <v>1461.9430000000002</v>
      </c>
      <c r="Z38" s="26">
        <v>19</v>
      </c>
      <c r="AA38" s="29" t="str">
        <f ca="1">INDIRECT(ADDRESS(COLUMN()+446,6,1,1,"данные АТС"))</f>
        <v>656,92</v>
      </c>
      <c r="AB38" s="29" t="str">
        <f t="shared" ref="AB38:AX38" ca="1" si="43">INDIRECT(ADDRESS(COLUMN()+446,6,1,1,"данные АТС"))</f>
        <v>654,68</v>
      </c>
      <c r="AC38" s="29" t="str">
        <f t="shared" ca="1" si="43"/>
        <v>624,85</v>
      </c>
      <c r="AD38" s="29" t="str">
        <f t="shared" ca="1" si="43"/>
        <v>638,14</v>
      </c>
      <c r="AE38" s="29" t="str">
        <f t="shared" ca="1" si="43"/>
        <v>687,44</v>
      </c>
      <c r="AF38" s="29" t="str">
        <f t="shared" ca="1" si="43"/>
        <v>723,68</v>
      </c>
      <c r="AG38" s="29" t="str">
        <f t="shared" ca="1" si="43"/>
        <v>1118,01</v>
      </c>
      <c r="AH38" s="29" t="str">
        <f t="shared" ca="1" si="43"/>
        <v>1117,89</v>
      </c>
      <c r="AI38" s="29" t="str">
        <f t="shared" ca="1" si="43"/>
        <v>1117,01</v>
      </c>
      <c r="AJ38" s="29" t="str">
        <f t="shared" ca="1" si="43"/>
        <v>1117,27</v>
      </c>
      <c r="AK38" s="29" t="str">
        <f t="shared" ca="1" si="43"/>
        <v>1117,2</v>
      </c>
      <c r="AL38" s="29" t="str">
        <f t="shared" ca="1" si="43"/>
        <v>1117</v>
      </c>
      <c r="AM38" s="29" t="str">
        <f t="shared" ca="1" si="43"/>
        <v>1117,53</v>
      </c>
      <c r="AN38" s="29" t="str">
        <f t="shared" ca="1" si="43"/>
        <v>1118,77</v>
      </c>
      <c r="AO38" s="29" t="str">
        <f t="shared" ca="1" si="43"/>
        <v>1118,79</v>
      </c>
      <c r="AP38" s="29" t="str">
        <f t="shared" ca="1" si="43"/>
        <v>1118,69</v>
      </c>
      <c r="AQ38" s="29" t="str">
        <f t="shared" ca="1" si="43"/>
        <v>1118,48</v>
      </c>
      <c r="AR38" s="29" t="str">
        <f t="shared" ca="1" si="43"/>
        <v>1118,68</v>
      </c>
      <c r="AS38" s="29" t="str">
        <f t="shared" ca="1" si="43"/>
        <v>1118,24</v>
      </c>
      <c r="AT38" s="29" t="str">
        <f t="shared" ca="1" si="43"/>
        <v>1117,71</v>
      </c>
      <c r="AU38" s="29" t="str">
        <f t="shared" ca="1" si="43"/>
        <v>1117,25</v>
      </c>
      <c r="AV38" s="29" t="str">
        <f t="shared" ca="1" si="43"/>
        <v>715,7</v>
      </c>
      <c r="AW38" s="29" t="str">
        <f t="shared" ca="1" si="43"/>
        <v>678,03</v>
      </c>
      <c r="AX38" s="29" t="str">
        <f t="shared" ca="1" si="43"/>
        <v>699,08</v>
      </c>
    </row>
    <row r="39" spans="1:50" ht="18.75">
      <c r="A39" s="26">
        <v>20</v>
      </c>
      <c r="B39" s="114">
        <f t="shared" ca="1" si="2"/>
        <v>1454.913</v>
      </c>
      <c r="C39" s="114">
        <f t="shared" ca="1" si="3"/>
        <v>1451.9829999999999</v>
      </c>
      <c r="D39" s="114">
        <f t="shared" ca="1" si="4"/>
        <v>1417.673</v>
      </c>
      <c r="E39" s="114">
        <f t="shared" ca="1" si="5"/>
        <v>1425.3029999999999</v>
      </c>
      <c r="F39" s="114">
        <f t="shared" ca="1" si="6"/>
        <v>1897.9929999999999</v>
      </c>
      <c r="G39" s="114">
        <f t="shared" ca="1" si="7"/>
        <v>1895.9929999999999</v>
      </c>
      <c r="H39" s="114">
        <f t="shared" ca="1" si="8"/>
        <v>1897.8630000000001</v>
      </c>
      <c r="I39" s="114">
        <f t="shared" ca="1" si="9"/>
        <v>1897.653</v>
      </c>
      <c r="J39" s="114">
        <f t="shared" ca="1" si="10"/>
        <v>1896.2529999999999</v>
      </c>
      <c r="K39" s="114">
        <f t="shared" ca="1" si="11"/>
        <v>1896.3530000000001</v>
      </c>
      <c r="L39" s="114">
        <f t="shared" ca="1" si="12"/>
        <v>1896.2930000000001</v>
      </c>
      <c r="M39" s="114">
        <f t="shared" ca="1" si="13"/>
        <v>1896.0530000000001</v>
      </c>
      <c r="N39" s="114">
        <f t="shared" ca="1" si="14"/>
        <v>1896.6130000000001</v>
      </c>
      <c r="O39" s="114">
        <f t="shared" ca="1" si="15"/>
        <v>1898.383</v>
      </c>
      <c r="P39" s="114">
        <f t="shared" ca="1" si="16"/>
        <v>1898.163</v>
      </c>
      <c r="Q39" s="114">
        <f t="shared" ca="1" si="17"/>
        <v>1898.0830000000001</v>
      </c>
      <c r="R39" s="114">
        <f t="shared" ca="1" si="18"/>
        <v>1897.4929999999999</v>
      </c>
      <c r="S39" s="114">
        <f t="shared" ca="1" si="19"/>
        <v>1898.953</v>
      </c>
      <c r="T39" s="114">
        <f t="shared" ca="1" si="20"/>
        <v>1897.143</v>
      </c>
      <c r="U39" s="114">
        <f t="shared" ca="1" si="21"/>
        <v>1896.4829999999999</v>
      </c>
      <c r="V39" s="114">
        <f t="shared" ca="1" si="22"/>
        <v>1895.2930000000001</v>
      </c>
      <c r="W39" s="114">
        <f t="shared" ca="1" si="23"/>
        <v>1494.933</v>
      </c>
      <c r="X39" s="114">
        <f t="shared" ca="1" si="24"/>
        <v>1476.5529999999999</v>
      </c>
      <c r="Y39" s="114">
        <f t="shared" ca="1" si="25"/>
        <v>1472.653</v>
      </c>
      <c r="Z39" s="26">
        <v>20</v>
      </c>
      <c r="AA39" s="29" t="str">
        <f ca="1">INDIRECT(ADDRESS(COLUMN()+470,6,1,1,"данные АТС"))</f>
        <v>692,3</v>
      </c>
      <c r="AB39" s="29" t="str">
        <f t="shared" ref="AB39:AX39" ca="1" si="44">INDIRECT(ADDRESS(COLUMN()+470,6,1,1,"данные АТС"))</f>
        <v>689,48</v>
      </c>
      <c r="AC39" s="29" t="str">
        <f t="shared" ca="1" si="44"/>
        <v>656,39</v>
      </c>
      <c r="AD39" s="29" t="str">
        <f t="shared" ca="1" si="44"/>
        <v>663,75</v>
      </c>
      <c r="AE39" s="29" t="str">
        <f t="shared" ca="1" si="44"/>
        <v>1119,54</v>
      </c>
      <c r="AF39" s="29" t="str">
        <f t="shared" ca="1" si="44"/>
        <v>1117,61</v>
      </c>
      <c r="AG39" s="29" t="str">
        <f t="shared" ca="1" si="44"/>
        <v>1119,42</v>
      </c>
      <c r="AH39" s="29" t="str">
        <f t="shared" ca="1" si="44"/>
        <v>1119,21</v>
      </c>
      <c r="AI39" s="29" t="str">
        <f t="shared" ca="1" si="44"/>
        <v>1117,86</v>
      </c>
      <c r="AJ39" s="29" t="str">
        <f t="shared" ca="1" si="44"/>
        <v>1117,96</v>
      </c>
      <c r="AK39" s="29" t="str">
        <f t="shared" ca="1" si="44"/>
        <v>1117,9</v>
      </c>
      <c r="AL39" s="29" t="str">
        <f t="shared" ca="1" si="44"/>
        <v>1117,67</v>
      </c>
      <c r="AM39" s="29" t="str">
        <f t="shared" ca="1" si="44"/>
        <v>1118,21</v>
      </c>
      <c r="AN39" s="29" t="str">
        <f t="shared" ca="1" si="44"/>
        <v>1119,92</v>
      </c>
      <c r="AO39" s="29" t="str">
        <f t="shared" ca="1" si="44"/>
        <v>1119,71</v>
      </c>
      <c r="AP39" s="29" t="str">
        <f t="shared" ca="1" si="44"/>
        <v>1119,63</v>
      </c>
      <c r="AQ39" s="29" t="str">
        <f t="shared" ca="1" si="44"/>
        <v>1119,06</v>
      </c>
      <c r="AR39" s="29" t="str">
        <f t="shared" ca="1" si="44"/>
        <v>1120,47</v>
      </c>
      <c r="AS39" s="29" t="str">
        <f t="shared" ca="1" si="44"/>
        <v>1118,72</v>
      </c>
      <c r="AT39" s="29" t="str">
        <f t="shared" ca="1" si="44"/>
        <v>1118,09</v>
      </c>
      <c r="AU39" s="29" t="str">
        <f t="shared" ca="1" si="44"/>
        <v>1116,94</v>
      </c>
      <c r="AV39" s="29" t="str">
        <f t="shared" ca="1" si="44"/>
        <v>730,89</v>
      </c>
      <c r="AW39" s="29" t="str">
        <f t="shared" ca="1" si="44"/>
        <v>713,17</v>
      </c>
      <c r="AX39" s="29" t="str">
        <f t="shared" ca="1" si="44"/>
        <v>709,41</v>
      </c>
    </row>
    <row r="40" spans="1:50" ht="18.75">
      <c r="A40" s="26">
        <v>21</v>
      </c>
      <c r="B40" s="114">
        <f t="shared" ca="1" si="2"/>
        <v>1471.7329999999999</v>
      </c>
      <c r="C40" s="114">
        <f t="shared" ca="1" si="3"/>
        <v>1470.953</v>
      </c>
      <c r="D40" s="114">
        <f t="shared" ca="1" si="4"/>
        <v>1445.153</v>
      </c>
      <c r="E40" s="114">
        <f t="shared" ca="1" si="5"/>
        <v>1461.8330000000001</v>
      </c>
      <c r="F40" s="114">
        <f t="shared" ca="1" si="6"/>
        <v>1513.3729999999998</v>
      </c>
      <c r="G40" s="114">
        <f t="shared" ca="1" si="7"/>
        <v>1908.0029999999999</v>
      </c>
      <c r="H40" s="114">
        <f t="shared" ca="1" si="8"/>
        <v>1909.0530000000001</v>
      </c>
      <c r="I40" s="114">
        <f t="shared" ca="1" si="9"/>
        <v>1908.5730000000001</v>
      </c>
      <c r="J40" s="114">
        <f t="shared" ca="1" si="10"/>
        <v>1907.3929999999998</v>
      </c>
      <c r="K40" s="114">
        <f t="shared" ca="1" si="11"/>
        <v>1907.463</v>
      </c>
      <c r="L40" s="114">
        <f t="shared" ca="1" si="12"/>
        <v>1907.173</v>
      </c>
      <c r="M40" s="114">
        <f t="shared" ca="1" si="13"/>
        <v>1907.933</v>
      </c>
      <c r="N40" s="114">
        <f t="shared" ca="1" si="14"/>
        <v>1910.0430000000001</v>
      </c>
      <c r="O40" s="114">
        <f t="shared" ca="1" si="15"/>
        <v>1909.2430000000002</v>
      </c>
      <c r="P40" s="114">
        <f t="shared" ca="1" si="16"/>
        <v>1909.0530000000001</v>
      </c>
      <c r="Q40" s="114">
        <f t="shared" ca="1" si="17"/>
        <v>1908.5430000000001</v>
      </c>
      <c r="R40" s="114">
        <f t="shared" ca="1" si="18"/>
        <v>1907.933</v>
      </c>
      <c r="S40" s="114">
        <f t="shared" ca="1" si="19"/>
        <v>1909.173</v>
      </c>
      <c r="T40" s="114">
        <f t="shared" ca="1" si="20"/>
        <v>1907.6629999999998</v>
      </c>
      <c r="U40" s="114">
        <f t="shared" ca="1" si="21"/>
        <v>1907.0429999999999</v>
      </c>
      <c r="V40" s="114">
        <f t="shared" ca="1" si="22"/>
        <v>1905.643</v>
      </c>
      <c r="W40" s="114">
        <f t="shared" ca="1" si="23"/>
        <v>1546.413</v>
      </c>
      <c r="X40" s="114">
        <f t="shared" ca="1" si="24"/>
        <v>1505.973</v>
      </c>
      <c r="Y40" s="114">
        <f t="shared" ca="1" si="25"/>
        <v>1505.5430000000001</v>
      </c>
      <c r="Z40" s="26">
        <v>21</v>
      </c>
      <c r="AA40" s="29" t="str">
        <f ca="1">INDIRECT(ADDRESS(COLUMN()+494,6,1,1,"данные АТС"))</f>
        <v>708,52</v>
      </c>
      <c r="AB40" s="29" t="str">
        <f t="shared" ref="AB40:AX40" ca="1" si="45">INDIRECT(ADDRESS(COLUMN()+494,6,1,1,"данные АТС"))</f>
        <v>707,77</v>
      </c>
      <c r="AC40" s="29" t="str">
        <f t="shared" ca="1" si="45"/>
        <v>682,89</v>
      </c>
      <c r="AD40" s="29" t="str">
        <f t="shared" ca="1" si="45"/>
        <v>698,97</v>
      </c>
      <c r="AE40" s="29" t="str">
        <f t="shared" ca="1" si="45"/>
        <v>748,67</v>
      </c>
      <c r="AF40" s="29" t="str">
        <f t="shared" ca="1" si="45"/>
        <v>1129,19</v>
      </c>
      <c r="AG40" s="29" t="str">
        <f t="shared" ca="1" si="45"/>
        <v>1130,21</v>
      </c>
      <c r="AH40" s="29" t="str">
        <f t="shared" ca="1" si="45"/>
        <v>1129,74</v>
      </c>
      <c r="AI40" s="29" t="str">
        <f t="shared" ca="1" si="45"/>
        <v>1128,61</v>
      </c>
      <c r="AJ40" s="29" t="str">
        <f t="shared" ca="1" si="45"/>
        <v>1128,67</v>
      </c>
      <c r="AK40" s="29" t="str">
        <f t="shared" ca="1" si="45"/>
        <v>1128,39</v>
      </c>
      <c r="AL40" s="29" t="str">
        <f t="shared" ca="1" si="45"/>
        <v>1129,13</v>
      </c>
      <c r="AM40" s="29" t="str">
        <f t="shared" ca="1" si="45"/>
        <v>1131,16</v>
      </c>
      <c r="AN40" s="29" t="str">
        <f t="shared" ca="1" si="45"/>
        <v>1130,39</v>
      </c>
      <c r="AO40" s="29" t="str">
        <f t="shared" ca="1" si="45"/>
        <v>1130,21</v>
      </c>
      <c r="AP40" s="29" t="str">
        <f t="shared" ca="1" si="45"/>
        <v>1129,71</v>
      </c>
      <c r="AQ40" s="29" t="str">
        <f t="shared" ca="1" si="45"/>
        <v>1129,13</v>
      </c>
      <c r="AR40" s="29" t="str">
        <f t="shared" ca="1" si="45"/>
        <v>1130,32</v>
      </c>
      <c r="AS40" s="29" t="str">
        <f t="shared" ca="1" si="45"/>
        <v>1128,87</v>
      </c>
      <c r="AT40" s="29" t="str">
        <f t="shared" ca="1" si="45"/>
        <v>1128,27</v>
      </c>
      <c r="AU40" s="29" t="str">
        <f t="shared" ca="1" si="45"/>
        <v>1126,92</v>
      </c>
      <c r="AV40" s="29" t="str">
        <f t="shared" ca="1" si="45"/>
        <v>780,53</v>
      </c>
      <c r="AW40" s="29" t="str">
        <f t="shared" ca="1" si="45"/>
        <v>741,54</v>
      </c>
      <c r="AX40" s="29" t="str">
        <f t="shared" ca="1" si="45"/>
        <v>741,12</v>
      </c>
    </row>
    <row r="41" spans="1:50" ht="18.75">
      <c r="A41" s="26">
        <v>22</v>
      </c>
      <c r="B41" s="114">
        <f t="shared" ca="1" si="2"/>
        <v>1513.703</v>
      </c>
      <c r="C41" s="114">
        <f t="shared" ca="1" si="3"/>
        <v>1501.5329999999999</v>
      </c>
      <c r="D41" s="114">
        <f t="shared" ca="1" si="4"/>
        <v>1454.8630000000001</v>
      </c>
      <c r="E41" s="114">
        <f t="shared" ca="1" si="5"/>
        <v>1397.2729999999999</v>
      </c>
      <c r="F41" s="114">
        <f t="shared" ca="1" si="6"/>
        <v>1492.883</v>
      </c>
      <c r="G41" s="114">
        <f t="shared" ca="1" si="7"/>
        <v>1542.6130000000001</v>
      </c>
      <c r="H41" s="114">
        <f t="shared" ca="1" si="8"/>
        <v>1954.223</v>
      </c>
      <c r="I41" s="114">
        <f t="shared" ca="1" si="9"/>
        <v>1954.6030000000001</v>
      </c>
      <c r="J41" s="114">
        <f t="shared" ca="1" si="10"/>
        <v>1954.623</v>
      </c>
      <c r="K41" s="114">
        <f t="shared" ca="1" si="11"/>
        <v>1954.713</v>
      </c>
      <c r="L41" s="114">
        <f t="shared" ca="1" si="12"/>
        <v>1954.903</v>
      </c>
      <c r="M41" s="114">
        <f t="shared" ca="1" si="13"/>
        <v>1954.453</v>
      </c>
      <c r="N41" s="114">
        <f t="shared" ca="1" si="14"/>
        <v>1954.143</v>
      </c>
      <c r="O41" s="114">
        <f t="shared" ca="1" si="15"/>
        <v>1953.5830000000001</v>
      </c>
      <c r="P41" s="114">
        <f t="shared" ca="1" si="16"/>
        <v>1953.163</v>
      </c>
      <c r="Q41" s="114">
        <f t="shared" ca="1" si="17"/>
        <v>1952.7930000000001</v>
      </c>
      <c r="R41" s="114">
        <f t="shared" ca="1" si="18"/>
        <v>1951.9829999999999</v>
      </c>
      <c r="S41" s="114">
        <f t="shared" ca="1" si="19"/>
        <v>1578.1130000000001</v>
      </c>
      <c r="T41" s="114">
        <f t="shared" ca="1" si="20"/>
        <v>1952.3130000000001</v>
      </c>
      <c r="U41" s="114">
        <f t="shared" ca="1" si="21"/>
        <v>1952.9929999999999</v>
      </c>
      <c r="V41" s="114">
        <f t="shared" ca="1" si="22"/>
        <v>1580.223</v>
      </c>
      <c r="W41" s="114">
        <f t="shared" ca="1" si="23"/>
        <v>1574.7830000000001</v>
      </c>
      <c r="X41" s="114">
        <f t="shared" ca="1" si="24"/>
        <v>1549.9929999999999</v>
      </c>
      <c r="Y41" s="114">
        <f t="shared" ca="1" si="25"/>
        <v>1542.8029999999999</v>
      </c>
      <c r="Z41" s="26">
        <v>22</v>
      </c>
      <c r="AA41" s="29" t="str">
        <f ca="1">INDIRECT(ADDRESS(COLUMN()+518,6,1,1,"данные АТС"))</f>
        <v>748,99</v>
      </c>
      <c r="AB41" s="29" t="str">
        <f t="shared" ref="AB41:AX41" ca="1" si="46">INDIRECT(ADDRESS(COLUMN()+518,6,1,1,"данные АТС"))</f>
        <v>737,26</v>
      </c>
      <c r="AC41" s="29" t="str">
        <f t="shared" ca="1" si="46"/>
        <v>692,25</v>
      </c>
      <c r="AD41" s="29" t="str">
        <f t="shared" ca="1" si="46"/>
        <v>636,72</v>
      </c>
      <c r="AE41" s="29" t="str">
        <f t="shared" ca="1" si="46"/>
        <v>728,91</v>
      </c>
      <c r="AF41" s="29" t="str">
        <f t="shared" ca="1" si="46"/>
        <v>776,87</v>
      </c>
      <c r="AG41" s="29" t="str">
        <f t="shared" ca="1" si="46"/>
        <v>1173,76</v>
      </c>
      <c r="AH41" s="29" t="str">
        <f t="shared" ca="1" si="46"/>
        <v>1174,13</v>
      </c>
      <c r="AI41" s="29" t="str">
        <f t="shared" ca="1" si="46"/>
        <v>1174,15</v>
      </c>
      <c r="AJ41" s="29" t="str">
        <f t="shared" ca="1" si="46"/>
        <v>1174,23</v>
      </c>
      <c r="AK41" s="29" t="str">
        <f t="shared" ca="1" si="46"/>
        <v>1174,42</v>
      </c>
      <c r="AL41" s="29" t="str">
        <f t="shared" ca="1" si="46"/>
        <v>1173,98</v>
      </c>
      <c r="AM41" s="29" t="str">
        <f t="shared" ca="1" si="46"/>
        <v>1173,68</v>
      </c>
      <c r="AN41" s="29" t="str">
        <f t="shared" ca="1" si="46"/>
        <v>1173,14</v>
      </c>
      <c r="AO41" s="29" t="str">
        <f t="shared" ca="1" si="46"/>
        <v>1172,74</v>
      </c>
      <c r="AP41" s="29" t="str">
        <f t="shared" ca="1" si="46"/>
        <v>1172,38</v>
      </c>
      <c r="AQ41" s="29" t="str">
        <f t="shared" ca="1" si="46"/>
        <v>1171,6</v>
      </c>
      <c r="AR41" s="29" t="str">
        <f t="shared" ca="1" si="46"/>
        <v>811,1</v>
      </c>
      <c r="AS41" s="29" t="str">
        <f t="shared" ca="1" si="46"/>
        <v>1171,92</v>
      </c>
      <c r="AT41" s="29" t="str">
        <f t="shared" ca="1" si="46"/>
        <v>1172,58</v>
      </c>
      <c r="AU41" s="29" t="str">
        <f t="shared" ca="1" si="46"/>
        <v>813,13</v>
      </c>
      <c r="AV41" s="29" t="str">
        <f t="shared" ca="1" si="46"/>
        <v>807,89</v>
      </c>
      <c r="AW41" s="29" t="str">
        <f t="shared" ca="1" si="46"/>
        <v>783,98</v>
      </c>
      <c r="AX41" s="29" t="str">
        <f t="shared" ca="1" si="46"/>
        <v>777,05</v>
      </c>
    </row>
    <row r="42" spans="1:50" ht="18.75">
      <c r="A42" s="26">
        <v>23</v>
      </c>
      <c r="B42" s="114">
        <f t="shared" ca="1" si="2"/>
        <v>1479.683</v>
      </c>
      <c r="C42" s="114">
        <f t="shared" ca="1" si="3"/>
        <v>1468.6030000000001</v>
      </c>
      <c r="D42" s="114">
        <f t="shared" ca="1" si="4"/>
        <v>1387.693</v>
      </c>
      <c r="E42" s="114">
        <f t="shared" ca="1" si="5"/>
        <v>1352.8330000000001</v>
      </c>
      <c r="F42" s="114">
        <f t="shared" ca="1" si="6"/>
        <v>1384.6830000000002</v>
      </c>
      <c r="G42" s="114">
        <f t="shared" ca="1" si="7"/>
        <v>1463.143</v>
      </c>
      <c r="H42" s="114">
        <f t="shared" ca="1" si="8"/>
        <v>1498.203</v>
      </c>
      <c r="I42" s="114">
        <f t="shared" ca="1" si="9"/>
        <v>1954.7529999999999</v>
      </c>
      <c r="J42" s="114">
        <f t="shared" ca="1" si="10"/>
        <v>1954.5129999999999</v>
      </c>
      <c r="K42" s="114">
        <f t="shared" ca="1" si="11"/>
        <v>1954.453</v>
      </c>
      <c r="L42" s="114">
        <f t="shared" ca="1" si="12"/>
        <v>1954.3329999999999</v>
      </c>
      <c r="M42" s="114">
        <f t="shared" ca="1" si="13"/>
        <v>1954.0930000000001</v>
      </c>
      <c r="N42" s="114">
        <f t="shared" ca="1" si="14"/>
        <v>1953.8230000000001</v>
      </c>
      <c r="O42" s="114">
        <f t="shared" ca="1" si="15"/>
        <v>1953.203</v>
      </c>
      <c r="P42" s="114">
        <f t="shared" ca="1" si="16"/>
        <v>1951.7429999999999</v>
      </c>
      <c r="Q42" s="114">
        <f t="shared" ca="1" si="17"/>
        <v>1951.5130000000001</v>
      </c>
      <c r="R42" s="114">
        <f t="shared" ca="1" si="18"/>
        <v>1950.7830000000001</v>
      </c>
      <c r="S42" s="114">
        <f t="shared" ca="1" si="19"/>
        <v>1953.6130000000001</v>
      </c>
      <c r="T42" s="114">
        <f t="shared" ca="1" si="20"/>
        <v>1952.7829999999999</v>
      </c>
      <c r="U42" s="114">
        <f t="shared" ca="1" si="21"/>
        <v>1952.8530000000001</v>
      </c>
      <c r="V42" s="114">
        <f t="shared" ca="1" si="22"/>
        <v>1551.1829999999998</v>
      </c>
      <c r="W42" s="114">
        <f t="shared" ca="1" si="23"/>
        <v>1471.3330000000001</v>
      </c>
      <c r="X42" s="114">
        <f t="shared" ca="1" si="24"/>
        <v>1361.9829999999999</v>
      </c>
      <c r="Y42" s="114">
        <f t="shared" ca="1" si="25"/>
        <v>1356.5930000000001</v>
      </c>
      <c r="Z42" s="26">
        <v>23</v>
      </c>
      <c r="AA42" s="29" t="str">
        <f ca="1">INDIRECT(ADDRESS(COLUMN()+542,6,1,1,"данные АТС"))</f>
        <v>716,19</v>
      </c>
      <c r="AB42" s="29" t="str">
        <f t="shared" ref="AB42:AX42" ca="1" si="47">INDIRECT(ADDRESS(COLUMN()+542,6,1,1,"данные АТС"))</f>
        <v>705,5</v>
      </c>
      <c r="AC42" s="29" t="str">
        <f t="shared" ca="1" si="47"/>
        <v>627,49</v>
      </c>
      <c r="AD42" s="29" t="str">
        <f t="shared" ca="1" si="47"/>
        <v>593,87</v>
      </c>
      <c r="AE42" s="29" t="str">
        <f t="shared" ca="1" si="47"/>
        <v>624,58</v>
      </c>
      <c r="AF42" s="29" t="str">
        <f t="shared" ca="1" si="47"/>
        <v>700,24</v>
      </c>
      <c r="AG42" s="29" t="str">
        <f t="shared" ca="1" si="47"/>
        <v>734,04</v>
      </c>
      <c r="AH42" s="29" t="str">
        <f t="shared" ca="1" si="47"/>
        <v>1174,27</v>
      </c>
      <c r="AI42" s="29" t="str">
        <f t="shared" ca="1" si="47"/>
        <v>1174,04</v>
      </c>
      <c r="AJ42" s="29" t="str">
        <f t="shared" ca="1" si="47"/>
        <v>1173,98</v>
      </c>
      <c r="AK42" s="29" t="str">
        <f t="shared" ca="1" si="47"/>
        <v>1173,87</v>
      </c>
      <c r="AL42" s="29" t="str">
        <f t="shared" ca="1" si="47"/>
        <v>1173,64</v>
      </c>
      <c r="AM42" s="29" t="str">
        <f t="shared" ca="1" si="47"/>
        <v>1173,38</v>
      </c>
      <c r="AN42" s="29" t="str">
        <f t="shared" ca="1" si="47"/>
        <v>1172,78</v>
      </c>
      <c r="AO42" s="29" t="str">
        <f t="shared" ca="1" si="47"/>
        <v>1171,37</v>
      </c>
      <c r="AP42" s="29" t="str">
        <f t="shared" ca="1" si="47"/>
        <v>1171,15</v>
      </c>
      <c r="AQ42" s="29" t="str">
        <f t="shared" ca="1" si="47"/>
        <v>1170,44</v>
      </c>
      <c r="AR42" s="29" t="str">
        <f t="shared" ca="1" si="47"/>
        <v>1173,17</v>
      </c>
      <c r="AS42" s="29" t="str">
        <f t="shared" ca="1" si="47"/>
        <v>1172,37</v>
      </c>
      <c r="AT42" s="29" t="str">
        <f t="shared" ca="1" si="47"/>
        <v>1172,44</v>
      </c>
      <c r="AU42" s="29" t="str">
        <f t="shared" ca="1" si="47"/>
        <v>785,13</v>
      </c>
      <c r="AV42" s="29" t="str">
        <f t="shared" ca="1" si="47"/>
        <v>708,14</v>
      </c>
      <c r="AW42" s="29" t="str">
        <f t="shared" ca="1" si="47"/>
        <v>602,69</v>
      </c>
      <c r="AX42" s="29" t="str">
        <f t="shared" ca="1" si="47"/>
        <v>597,5</v>
      </c>
    </row>
    <row r="43" spans="1:50" ht="18.75">
      <c r="A43" s="26">
        <v>24</v>
      </c>
      <c r="B43" s="114">
        <f t="shared" ca="1" si="2"/>
        <v>1471.123</v>
      </c>
      <c r="C43" s="114">
        <f t="shared" ca="1" si="3"/>
        <v>1486.953</v>
      </c>
      <c r="D43" s="114">
        <f t="shared" ca="1" si="4"/>
        <v>1477.913</v>
      </c>
      <c r="E43" s="114">
        <f t="shared" ca="1" si="5"/>
        <v>1480.4429999999998</v>
      </c>
      <c r="F43" s="114">
        <f t="shared" ca="1" si="6"/>
        <v>1515.8829999999998</v>
      </c>
      <c r="G43" s="114">
        <f t="shared" ca="1" si="7"/>
        <v>1949.973</v>
      </c>
      <c r="H43" s="114">
        <f t="shared" ca="1" si="8"/>
        <v>1949.713</v>
      </c>
      <c r="I43" s="114">
        <f t="shared" ca="1" si="9"/>
        <v>1949.3829999999998</v>
      </c>
      <c r="J43" s="114">
        <f t="shared" ca="1" si="10"/>
        <v>1950.0129999999999</v>
      </c>
      <c r="K43" s="114">
        <f t="shared" ca="1" si="11"/>
        <v>1951.5730000000001</v>
      </c>
      <c r="L43" s="114">
        <f t="shared" ca="1" si="12"/>
        <v>1951.193</v>
      </c>
      <c r="M43" s="114">
        <f t="shared" ca="1" si="13"/>
        <v>1951.653</v>
      </c>
      <c r="N43" s="114">
        <f t="shared" ca="1" si="14"/>
        <v>1951.2330000000002</v>
      </c>
      <c r="O43" s="114">
        <f t="shared" ca="1" si="15"/>
        <v>1950.1129999999998</v>
      </c>
      <c r="P43" s="114">
        <f t="shared" ca="1" si="16"/>
        <v>1950.1229999999998</v>
      </c>
      <c r="Q43" s="114">
        <f t="shared" ca="1" si="17"/>
        <v>1949.6229999999998</v>
      </c>
      <c r="R43" s="114">
        <f t="shared" ca="1" si="18"/>
        <v>1948.5129999999999</v>
      </c>
      <c r="S43" s="114">
        <f t="shared" ca="1" si="19"/>
        <v>1950.643</v>
      </c>
      <c r="T43" s="114">
        <f t="shared" ca="1" si="20"/>
        <v>1950.4830000000002</v>
      </c>
      <c r="U43" s="114">
        <f t="shared" ca="1" si="21"/>
        <v>1950.653</v>
      </c>
      <c r="V43" s="114">
        <f t="shared" ca="1" si="22"/>
        <v>1950.0729999999999</v>
      </c>
      <c r="W43" s="114">
        <f t="shared" ca="1" si="23"/>
        <v>1539.123</v>
      </c>
      <c r="X43" s="114">
        <f t="shared" ca="1" si="24"/>
        <v>1508.8629999999998</v>
      </c>
      <c r="Y43" s="114">
        <f t="shared" ca="1" si="25"/>
        <v>1483.2529999999999</v>
      </c>
      <c r="Z43" s="26">
        <v>24</v>
      </c>
      <c r="AA43" s="29" t="str">
        <f ca="1">INDIRECT(ADDRESS(COLUMN()+566,6,1,1,"данные АТС"))</f>
        <v>707,93</v>
      </c>
      <c r="AB43" s="29" t="str">
        <f t="shared" ref="AB43:AX43" ca="1" si="48">INDIRECT(ADDRESS(COLUMN()+566,6,1,1,"данные АТС"))</f>
        <v>723,2</v>
      </c>
      <c r="AC43" s="29" t="str">
        <f t="shared" ca="1" si="48"/>
        <v>714,48</v>
      </c>
      <c r="AD43" s="29" t="str">
        <f t="shared" ca="1" si="48"/>
        <v>716,92</v>
      </c>
      <c r="AE43" s="29" t="str">
        <f t="shared" ca="1" si="48"/>
        <v>751,09</v>
      </c>
      <c r="AF43" s="29" t="str">
        <f t="shared" ca="1" si="48"/>
        <v>1169,66</v>
      </c>
      <c r="AG43" s="29" t="str">
        <f t="shared" ca="1" si="48"/>
        <v>1169,41</v>
      </c>
      <c r="AH43" s="29" t="str">
        <f t="shared" ca="1" si="48"/>
        <v>1169,09</v>
      </c>
      <c r="AI43" s="29" t="str">
        <f t="shared" ca="1" si="48"/>
        <v>1169,7</v>
      </c>
      <c r="AJ43" s="29" t="str">
        <f t="shared" ca="1" si="48"/>
        <v>1171,21</v>
      </c>
      <c r="AK43" s="29" t="str">
        <f t="shared" ca="1" si="48"/>
        <v>1170,84</v>
      </c>
      <c r="AL43" s="29" t="str">
        <f t="shared" ca="1" si="48"/>
        <v>1171,28</v>
      </c>
      <c r="AM43" s="29" t="str">
        <f t="shared" ca="1" si="48"/>
        <v>1170,88</v>
      </c>
      <c r="AN43" s="29" t="str">
        <f t="shared" ca="1" si="48"/>
        <v>1169,8</v>
      </c>
      <c r="AO43" s="29" t="str">
        <f t="shared" ca="1" si="48"/>
        <v>1169,81</v>
      </c>
      <c r="AP43" s="29" t="str">
        <f t="shared" ca="1" si="48"/>
        <v>1169,33</v>
      </c>
      <c r="AQ43" s="29" t="str">
        <f t="shared" ca="1" si="48"/>
        <v>1168,26</v>
      </c>
      <c r="AR43" s="29" t="str">
        <f t="shared" ca="1" si="48"/>
        <v>1170,31</v>
      </c>
      <c r="AS43" s="29" t="str">
        <f t="shared" ca="1" si="48"/>
        <v>1170,16</v>
      </c>
      <c r="AT43" s="29" t="str">
        <f t="shared" ca="1" si="48"/>
        <v>1170,32</v>
      </c>
      <c r="AU43" s="29" t="str">
        <f t="shared" ca="1" si="48"/>
        <v>1169,76</v>
      </c>
      <c r="AV43" s="29" t="str">
        <f t="shared" ca="1" si="48"/>
        <v>773,5</v>
      </c>
      <c r="AW43" s="29" t="str">
        <f t="shared" ca="1" si="48"/>
        <v>744,32</v>
      </c>
      <c r="AX43" s="29" t="str">
        <f t="shared" ca="1" si="48"/>
        <v>719,63</v>
      </c>
    </row>
    <row r="44" spans="1:50" ht="18.75">
      <c r="A44" s="26">
        <v>25</v>
      </c>
      <c r="B44" s="114">
        <f t="shared" ca="1" si="2"/>
        <v>1462.0329999999999</v>
      </c>
      <c r="C44" s="114">
        <f t="shared" ca="1" si="3"/>
        <v>1463.2329999999999</v>
      </c>
      <c r="D44" s="114">
        <f t="shared" ca="1" si="4"/>
        <v>1462.3130000000001</v>
      </c>
      <c r="E44" s="114">
        <f t="shared" ca="1" si="5"/>
        <v>1463.0230000000001</v>
      </c>
      <c r="F44" s="114">
        <f t="shared" ca="1" si="6"/>
        <v>1952.413</v>
      </c>
      <c r="G44" s="114">
        <f t="shared" ca="1" si="7"/>
        <v>1951.663</v>
      </c>
      <c r="H44" s="114">
        <f t="shared" ca="1" si="8"/>
        <v>1952.0230000000001</v>
      </c>
      <c r="I44" s="114">
        <f t="shared" ca="1" si="9"/>
        <v>1951.7830000000001</v>
      </c>
      <c r="J44" s="114">
        <f t="shared" ca="1" si="10"/>
        <v>1950.1429999999998</v>
      </c>
      <c r="K44" s="114">
        <f t="shared" ca="1" si="11"/>
        <v>1953.393</v>
      </c>
      <c r="L44" s="114">
        <f t="shared" ca="1" si="12"/>
        <v>1955.163</v>
      </c>
      <c r="M44" s="114">
        <f t="shared" ca="1" si="13"/>
        <v>1953.0830000000001</v>
      </c>
      <c r="N44" s="114">
        <f t="shared" ca="1" si="14"/>
        <v>1952.633</v>
      </c>
      <c r="O44" s="114">
        <f t="shared" ca="1" si="15"/>
        <v>1951.8330000000001</v>
      </c>
      <c r="P44" s="114">
        <f t="shared" ca="1" si="16"/>
        <v>1951.8530000000001</v>
      </c>
      <c r="Q44" s="114">
        <f t="shared" ca="1" si="17"/>
        <v>1953.2529999999999</v>
      </c>
      <c r="R44" s="114">
        <f t="shared" ca="1" si="18"/>
        <v>1950.5730000000001</v>
      </c>
      <c r="S44" s="114">
        <f t="shared" ca="1" si="19"/>
        <v>1951.873</v>
      </c>
      <c r="T44" s="114">
        <f t="shared" ca="1" si="20"/>
        <v>1950.933</v>
      </c>
      <c r="U44" s="114">
        <f t="shared" ca="1" si="21"/>
        <v>1950.373</v>
      </c>
      <c r="V44" s="114">
        <f t="shared" ca="1" si="22"/>
        <v>1949.193</v>
      </c>
      <c r="W44" s="114">
        <f t="shared" ca="1" si="23"/>
        <v>1507.7629999999999</v>
      </c>
      <c r="X44" s="114">
        <f t="shared" ca="1" si="24"/>
        <v>1503.933</v>
      </c>
      <c r="Y44" s="114">
        <f t="shared" ca="1" si="25"/>
        <v>1475.2430000000002</v>
      </c>
      <c r="Z44" s="26">
        <v>25</v>
      </c>
      <c r="AA44" s="29" t="str">
        <f ca="1">INDIRECT(ADDRESS(COLUMN()+590,6,1,1,"данные АТС"))</f>
        <v>699,17</v>
      </c>
      <c r="AB44" s="29" t="str">
        <f t="shared" ref="AB44:AX44" ca="1" si="49">INDIRECT(ADDRESS(COLUMN()+590,6,1,1,"данные АТС"))</f>
        <v>700,32</v>
      </c>
      <c r="AC44" s="29" t="str">
        <f t="shared" ca="1" si="49"/>
        <v>699,44</v>
      </c>
      <c r="AD44" s="29" t="str">
        <f t="shared" ca="1" si="49"/>
        <v>700,12</v>
      </c>
      <c r="AE44" s="29" t="str">
        <f t="shared" ca="1" si="49"/>
        <v>1172,02</v>
      </c>
      <c r="AF44" s="29" t="str">
        <f t="shared" ca="1" si="49"/>
        <v>1171,29</v>
      </c>
      <c r="AG44" s="29" t="str">
        <f t="shared" ca="1" si="49"/>
        <v>1171,64</v>
      </c>
      <c r="AH44" s="29" t="str">
        <f t="shared" ca="1" si="49"/>
        <v>1171,41</v>
      </c>
      <c r="AI44" s="29" t="str">
        <f t="shared" ca="1" si="49"/>
        <v>1169,83</v>
      </c>
      <c r="AJ44" s="29" t="str">
        <f t="shared" ca="1" si="49"/>
        <v>1172,96</v>
      </c>
      <c r="AK44" s="29" t="str">
        <f t="shared" ca="1" si="49"/>
        <v>1174,67</v>
      </c>
      <c r="AL44" s="29" t="str">
        <f t="shared" ca="1" si="49"/>
        <v>1172,66</v>
      </c>
      <c r="AM44" s="29" t="str">
        <f t="shared" ca="1" si="49"/>
        <v>1172,23</v>
      </c>
      <c r="AN44" s="29" t="str">
        <f t="shared" ca="1" si="49"/>
        <v>1171,46</v>
      </c>
      <c r="AO44" s="29" t="str">
        <f t="shared" ca="1" si="49"/>
        <v>1171,48</v>
      </c>
      <c r="AP44" s="29" t="str">
        <f t="shared" ca="1" si="49"/>
        <v>1172,83</v>
      </c>
      <c r="AQ44" s="29" t="str">
        <f t="shared" ca="1" si="49"/>
        <v>1170,24</v>
      </c>
      <c r="AR44" s="29" t="str">
        <f t="shared" ca="1" si="49"/>
        <v>1171,5</v>
      </c>
      <c r="AS44" s="29" t="str">
        <f t="shared" ca="1" si="49"/>
        <v>1170,59</v>
      </c>
      <c r="AT44" s="29" t="str">
        <f t="shared" ca="1" si="49"/>
        <v>1170,05</v>
      </c>
      <c r="AU44" s="29" t="str">
        <f t="shared" ca="1" si="49"/>
        <v>1168,91</v>
      </c>
      <c r="AV44" s="29" t="str">
        <f t="shared" ca="1" si="49"/>
        <v>743,26</v>
      </c>
      <c r="AW44" s="29" t="str">
        <f t="shared" ca="1" si="49"/>
        <v>739,57</v>
      </c>
      <c r="AX44" s="29" t="str">
        <f t="shared" ca="1" si="49"/>
        <v>711,91</v>
      </c>
    </row>
    <row r="45" spans="1:50" ht="18.75">
      <c r="A45" s="26">
        <v>26</v>
      </c>
      <c r="B45" s="114">
        <f t="shared" ca="1" si="2"/>
        <v>1426.5330000000001</v>
      </c>
      <c r="C45" s="114">
        <f t="shared" ca="1" si="3"/>
        <v>1422.5530000000001</v>
      </c>
      <c r="D45" s="114">
        <f t="shared" ca="1" si="4"/>
        <v>1354.5729999999999</v>
      </c>
      <c r="E45" s="114">
        <f t="shared" ca="1" si="5"/>
        <v>1371.913</v>
      </c>
      <c r="F45" s="114">
        <f t="shared" ca="1" si="6"/>
        <v>1444.5930000000001</v>
      </c>
      <c r="G45" s="114">
        <f t="shared" ca="1" si="7"/>
        <v>1472.6429999999998</v>
      </c>
      <c r="H45" s="114">
        <f t="shared" ca="1" si="8"/>
        <v>1951.5430000000001</v>
      </c>
      <c r="I45" s="114">
        <f t="shared" ca="1" si="9"/>
        <v>1951.693</v>
      </c>
      <c r="J45" s="114">
        <f t="shared" ca="1" si="10"/>
        <v>1950.203</v>
      </c>
      <c r="K45" s="114">
        <f t="shared" ca="1" si="11"/>
        <v>1954.1030000000001</v>
      </c>
      <c r="L45" s="114">
        <f t="shared" ca="1" si="12"/>
        <v>1953.2729999999999</v>
      </c>
      <c r="M45" s="114">
        <f t="shared" ca="1" si="13"/>
        <v>1953.133</v>
      </c>
      <c r="N45" s="114">
        <f t="shared" ca="1" si="14"/>
        <v>1953.8230000000001</v>
      </c>
      <c r="O45" s="114">
        <f t="shared" ca="1" si="15"/>
        <v>1953.173</v>
      </c>
      <c r="P45" s="114">
        <f t="shared" ca="1" si="16"/>
        <v>1953.3530000000001</v>
      </c>
      <c r="Q45" s="114">
        <f t="shared" ca="1" si="17"/>
        <v>1952.5430000000001</v>
      </c>
      <c r="R45" s="114">
        <f t="shared" ca="1" si="18"/>
        <v>1951.2430000000002</v>
      </c>
      <c r="S45" s="114">
        <f t="shared" ca="1" si="19"/>
        <v>1951.473</v>
      </c>
      <c r="T45" s="114">
        <f t="shared" ca="1" si="20"/>
        <v>1950.8030000000001</v>
      </c>
      <c r="U45" s="114">
        <f t="shared" ca="1" si="21"/>
        <v>1949.703</v>
      </c>
      <c r="V45" s="114">
        <f t="shared" ca="1" si="22"/>
        <v>1948.4829999999999</v>
      </c>
      <c r="W45" s="114">
        <f t="shared" ca="1" si="23"/>
        <v>1479.3429999999998</v>
      </c>
      <c r="X45" s="114">
        <f t="shared" ca="1" si="24"/>
        <v>1468.3030000000001</v>
      </c>
      <c r="Y45" s="114">
        <f t="shared" ca="1" si="25"/>
        <v>1454.5330000000001</v>
      </c>
      <c r="Z45" s="26">
        <v>26</v>
      </c>
      <c r="AA45" s="29" t="str">
        <f ca="1">INDIRECT(ADDRESS(COLUMN()+614,6,1,1,"данные АТС"))</f>
        <v>664,94</v>
      </c>
      <c r="AB45" s="29" t="str">
        <f t="shared" ref="AB45:AX45" ca="1" si="50">INDIRECT(ADDRESS(COLUMN()+614,6,1,1,"данные АТС"))</f>
        <v>661,1</v>
      </c>
      <c r="AC45" s="29" t="str">
        <f t="shared" ca="1" si="50"/>
        <v>595,55</v>
      </c>
      <c r="AD45" s="29" t="str">
        <f t="shared" ca="1" si="50"/>
        <v>612,27</v>
      </c>
      <c r="AE45" s="29" t="str">
        <f t="shared" ca="1" si="50"/>
        <v>682,35</v>
      </c>
      <c r="AF45" s="29" t="str">
        <f t="shared" ca="1" si="50"/>
        <v>709,4</v>
      </c>
      <c r="AG45" s="29" t="str">
        <f t="shared" ca="1" si="50"/>
        <v>1171,18</v>
      </c>
      <c r="AH45" s="29" t="str">
        <f t="shared" ca="1" si="50"/>
        <v>1171,32</v>
      </c>
      <c r="AI45" s="29" t="str">
        <f t="shared" ca="1" si="50"/>
        <v>1169,89</v>
      </c>
      <c r="AJ45" s="29" t="str">
        <f t="shared" ca="1" si="50"/>
        <v>1173,65</v>
      </c>
      <c r="AK45" s="29" t="str">
        <f t="shared" ca="1" si="50"/>
        <v>1172,85</v>
      </c>
      <c r="AL45" s="29" t="str">
        <f t="shared" ca="1" si="50"/>
        <v>1172,71</v>
      </c>
      <c r="AM45" s="29" t="str">
        <f t="shared" ca="1" si="50"/>
        <v>1173,38</v>
      </c>
      <c r="AN45" s="29" t="str">
        <f t="shared" ca="1" si="50"/>
        <v>1172,75</v>
      </c>
      <c r="AO45" s="29" t="str">
        <f t="shared" ca="1" si="50"/>
        <v>1172,92</v>
      </c>
      <c r="AP45" s="29" t="str">
        <f t="shared" ca="1" si="50"/>
        <v>1172,14</v>
      </c>
      <c r="AQ45" s="29" t="str">
        <f t="shared" ca="1" si="50"/>
        <v>1170,89</v>
      </c>
      <c r="AR45" s="29" t="str">
        <f t="shared" ca="1" si="50"/>
        <v>1171,11</v>
      </c>
      <c r="AS45" s="29" t="str">
        <f t="shared" ca="1" si="50"/>
        <v>1170,46</v>
      </c>
      <c r="AT45" s="29" t="str">
        <f t="shared" ca="1" si="50"/>
        <v>1169,4</v>
      </c>
      <c r="AU45" s="29" t="str">
        <f t="shared" ca="1" si="50"/>
        <v>1168,23</v>
      </c>
      <c r="AV45" s="29" t="str">
        <f t="shared" ca="1" si="50"/>
        <v>715,86</v>
      </c>
      <c r="AW45" s="29" t="str">
        <f t="shared" ca="1" si="50"/>
        <v>705,21</v>
      </c>
      <c r="AX45" s="29" t="str">
        <f t="shared" ca="1" si="50"/>
        <v>691,94</v>
      </c>
    </row>
    <row r="46" spans="1:50" ht="18.75">
      <c r="A46" s="26">
        <v>27</v>
      </c>
      <c r="B46" s="114">
        <f t="shared" ca="1" si="2"/>
        <v>1457.6130000000001</v>
      </c>
      <c r="C46" s="114">
        <f t="shared" ca="1" si="3"/>
        <v>1469.8030000000001</v>
      </c>
      <c r="D46" s="114">
        <f t="shared" ca="1" si="4"/>
        <v>1462.2830000000001</v>
      </c>
      <c r="E46" s="114">
        <f t="shared" ca="1" si="5"/>
        <v>1470.2430000000002</v>
      </c>
      <c r="F46" s="114">
        <f t="shared" ca="1" si="6"/>
        <v>1478.2629999999999</v>
      </c>
      <c r="G46" s="114">
        <f t="shared" ca="1" si="7"/>
        <v>1953.0630000000001</v>
      </c>
      <c r="H46" s="114">
        <f t="shared" ca="1" si="8"/>
        <v>1950.4630000000002</v>
      </c>
      <c r="I46" s="114">
        <f t="shared" ca="1" si="9"/>
        <v>1951.4829999999999</v>
      </c>
      <c r="J46" s="114">
        <f t="shared" ca="1" si="10"/>
        <v>1951.8430000000001</v>
      </c>
      <c r="K46" s="114">
        <f t="shared" ca="1" si="11"/>
        <v>1951.0630000000001</v>
      </c>
      <c r="L46" s="114">
        <f t="shared" ca="1" si="12"/>
        <v>1950.1129999999998</v>
      </c>
      <c r="M46" s="114">
        <f t="shared" ca="1" si="13"/>
        <v>1950.673</v>
      </c>
      <c r="N46" s="114">
        <f t="shared" ca="1" si="14"/>
        <v>1950.5330000000001</v>
      </c>
      <c r="O46" s="114">
        <f t="shared" ca="1" si="15"/>
        <v>1948.9929999999999</v>
      </c>
      <c r="P46" s="114">
        <f t="shared" ca="1" si="16"/>
        <v>1950.693</v>
      </c>
      <c r="Q46" s="114">
        <f t="shared" ca="1" si="17"/>
        <v>1951.0730000000001</v>
      </c>
      <c r="R46" s="114">
        <f t="shared" ca="1" si="18"/>
        <v>1949.6429999999998</v>
      </c>
      <c r="S46" s="114">
        <f t="shared" ca="1" si="19"/>
        <v>1949.5929999999998</v>
      </c>
      <c r="T46" s="114">
        <f t="shared" ca="1" si="20"/>
        <v>1949.3629999999998</v>
      </c>
      <c r="U46" s="114">
        <f t="shared" ca="1" si="21"/>
        <v>1948.0329999999999</v>
      </c>
      <c r="V46" s="114">
        <f t="shared" ca="1" si="22"/>
        <v>1947.3129999999999</v>
      </c>
      <c r="W46" s="114">
        <f t="shared" ca="1" si="23"/>
        <v>1532.3630000000001</v>
      </c>
      <c r="X46" s="114">
        <f t="shared" ca="1" si="24"/>
        <v>1507.933</v>
      </c>
      <c r="Y46" s="114">
        <f t="shared" ca="1" si="25"/>
        <v>1478.5229999999999</v>
      </c>
      <c r="Z46" s="26">
        <v>27</v>
      </c>
      <c r="AA46" s="29" t="str">
        <f ca="1">INDIRECT(ADDRESS(COLUMN()+638,6,1,1,"данные АТС"))</f>
        <v>694,91</v>
      </c>
      <c r="AB46" s="29" t="str">
        <f t="shared" ref="AB46:AX46" ca="1" si="51">INDIRECT(ADDRESS(COLUMN()+638,6,1,1,"данные АТС"))</f>
        <v>706,66</v>
      </c>
      <c r="AC46" s="29" t="str">
        <f t="shared" ca="1" si="51"/>
        <v>699,41</v>
      </c>
      <c r="AD46" s="29" t="str">
        <f t="shared" ca="1" si="51"/>
        <v>707,08</v>
      </c>
      <c r="AE46" s="29" t="str">
        <f t="shared" ca="1" si="51"/>
        <v>714,82</v>
      </c>
      <c r="AF46" s="29" t="str">
        <f t="shared" ca="1" si="51"/>
        <v>1172,64</v>
      </c>
      <c r="AG46" s="29" t="str">
        <f t="shared" ca="1" si="51"/>
        <v>1170,14</v>
      </c>
      <c r="AH46" s="29" t="str">
        <f t="shared" ca="1" si="51"/>
        <v>1171,12</v>
      </c>
      <c r="AI46" s="29" t="str">
        <f t="shared" ca="1" si="51"/>
        <v>1171,47</v>
      </c>
      <c r="AJ46" s="29" t="str">
        <f t="shared" ca="1" si="51"/>
        <v>1170,71</v>
      </c>
      <c r="AK46" s="29" t="str">
        <f t="shared" ca="1" si="51"/>
        <v>1169,8</v>
      </c>
      <c r="AL46" s="29" t="str">
        <f t="shared" ca="1" si="51"/>
        <v>1170,34</v>
      </c>
      <c r="AM46" s="29" t="str">
        <f t="shared" ca="1" si="51"/>
        <v>1170,2</v>
      </c>
      <c r="AN46" s="29" t="str">
        <f t="shared" ca="1" si="51"/>
        <v>1168,72</v>
      </c>
      <c r="AO46" s="29" t="str">
        <f t="shared" ca="1" si="51"/>
        <v>1170,36</v>
      </c>
      <c r="AP46" s="29" t="str">
        <f t="shared" ca="1" si="51"/>
        <v>1170,72</v>
      </c>
      <c r="AQ46" s="29" t="str">
        <f t="shared" ca="1" si="51"/>
        <v>1169,35</v>
      </c>
      <c r="AR46" s="29" t="str">
        <f t="shared" ca="1" si="51"/>
        <v>1169,3</v>
      </c>
      <c r="AS46" s="29" t="str">
        <f t="shared" ca="1" si="51"/>
        <v>1169,08</v>
      </c>
      <c r="AT46" s="29" t="str">
        <f t="shared" ca="1" si="51"/>
        <v>1167,79</v>
      </c>
      <c r="AU46" s="29" t="str">
        <f t="shared" ca="1" si="51"/>
        <v>1167,1</v>
      </c>
      <c r="AV46" s="29" t="str">
        <f t="shared" ca="1" si="51"/>
        <v>766,98</v>
      </c>
      <c r="AW46" s="29" t="str">
        <f t="shared" ca="1" si="51"/>
        <v>743,43</v>
      </c>
      <c r="AX46" s="29" t="str">
        <f t="shared" ca="1" si="51"/>
        <v>715,07</v>
      </c>
    </row>
    <row r="47" spans="1:50" ht="18.75">
      <c r="A47" s="26">
        <v>28</v>
      </c>
      <c r="B47" s="114">
        <f t="shared" ca="1" si="2"/>
        <v>1479.4929999999999</v>
      </c>
      <c r="C47" s="114">
        <f t="shared" ca="1" si="3"/>
        <v>1480.9929999999999</v>
      </c>
      <c r="D47" s="114">
        <f t="shared" ca="1" si="4"/>
        <v>1473.7629999999999</v>
      </c>
      <c r="E47" s="114">
        <f t="shared" ca="1" si="5"/>
        <v>1459.6029999999998</v>
      </c>
      <c r="F47" s="114">
        <f t="shared" ca="1" si="6"/>
        <v>1951.183</v>
      </c>
      <c r="G47" s="114">
        <f t="shared" ca="1" si="7"/>
        <v>1952.223</v>
      </c>
      <c r="H47" s="114">
        <f t="shared" ca="1" si="8"/>
        <v>1950.1029999999998</v>
      </c>
      <c r="I47" s="114">
        <f t="shared" ca="1" si="9"/>
        <v>1949.5429999999999</v>
      </c>
      <c r="J47" s="114">
        <f t="shared" ca="1" si="10"/>
        <v>1947.633</v>
      </c>
      <c r="K47" s="114">
        <f t="shared" ca="1" si="11"/>
        <v>1951.453</v>
      </c>
      <c r="L47" s="114">
        <f t="shared" ca="1" si="12"/>
        <v>1951.373</v>
      </c>
      <c r="M47" s="114">
        <f t="shared" ca="1" si="13"/>
        <v>1951.143</v>
      </c>
      <c r="N47" s="114">
        <f t="shared" ca="1" si="14"/>
        <v>1951.433</v>
      </c>
      <c r="O47" s="114">
        <f t="shared" ca="1" si="15"/>
        <v>1950.3130000000001</v>
      </c>
      <c r="P47" s="114">
        <f t="shared" ca="1" si="16"/>
        <v>1951.433</v>
      </c>
      <c r="Q47" s="114">
        <f t="shared" ca="1" si="17"/>
        <v>1950.7330000000002</v>
      </c>
      <c r="R47" s="114">
        <f t="shared" ca="1" si="18"/>
        <v>1951.3430000000001</v>
      </c>
      <c r="S47" s="114">
        <f t="shared" ca="1" si="19"/>
        <v>1515.5429999999999</v>
      </c>
      <c r="T47" s="114">
        <f t="shared" ca="1" si="20"/>
        <v>1521.8629999999998</v>
      </c>
      <c r="U47" s="114">
        <f t="shared" ca="1" si="21"/>
        <v>1525.0930000000001</v>
      </c>
      <c r="V47" s="114">
        <f t="shared" ca="1" si="22"/>
        <v>1531.5330000000001</v>
      </c>
      <c r="W47" s="114">
        <f t="shared" ca="1" si="23"/>
        <v>1509.193</v>
      </c>
      <c r="X47" s="114">
        <f t="shared" ca="1" si="24"/>
        <v>1506.7429999999999</v>
      </c>
      <c r="Y47" s="114">
        <f t="shared" ca="1" si="25"/>
        <v>1480.153</v>
      </c>
      <c r="Z47" s="26">
        <v>28</v>
      </c>
      <c r="AA47" s="29" t="str">
        <f ca="1">INDIRECT(ADDRESS(COLUMN()+662,6,1,1,"данные АТС"))</f>
        <v>716</v>
      </c>
      <c r="AB47" s="29" t="str">
        <f t="shared" ref="AB47:AX47" ca="1" si="52">INDIRECT(ADDRESS(COLUMN()+662,6,1,1,"данные АТС"))</f>
        <v>717,45</v>
      </c>
      <c r="AC47" s="29" t="str">
        <f t="shared" ca="1" si="52"/>
        <v>710,48</v>
      </c>
      <c r="AD47" s="29" t="str">
        <f t="shared" ca="1" si="52"/>
        <v>696,82</v>
      </c>
      <c r="AE47" s="29" t="str">
        <f t="shared" ca="1" si="52"/>
        <v>1170,83</v>
      </c>
      <c r="AF47" s="29" t="str">
        <f t="shared" ca="1" si="52"/>
        <v>1171,83</v>
      </c>
      <c r="AG47" s="29" t="str">
        <f t="shared" ca="1" si="52"/>
        <v>1169,79</v>
      </c>
      <c r="AH47" s="29" t="str">
        <f t="shared" ca="1" si="52"/>
        <v>1169,25</v>
      </c>
      <c r="AI47" s="29" t="str">
        <f t="shared" ca="1" si="52"/>
        <v>1167,41</v>
      </c>
      <c r="AJ47" s="29" t="str">
        <f t="shared" ca="1" si="52"/>
        <v>1171,09</v>
      </c>
      <c r="AK47" s="29" t="str">
        <f t="shared" ca="1" si="52"/>
        <v>1171,01</v>
      </c>
      <c r="AL47" s="29" t="str">
        <f t="shared" ca="1" si="52"/>
        <v>1170,79</v>
      </c>
      <c r="AM47" s="29" t="str">
        <f t="shared" ca="1" si="52"/>
        <v>1171,07</v>
      </c>
      <c r="AN47" s="29" t="str">
        <f t="shared" ca="1" si="52"/>
        <v>1169,99</v>
      </c>
      <c r="AO47" s="29" t="str">
        <f t="shared" ca="1" si="52"/>
        <v>1171,07</v>
      </c>
      <c r="AP47" s="29" t="str">
        <f t="shared" ca="1" si="52"/>
        <v>1170,4</v>
      </c>
      <c r="AQ47" s="29" t="str">
        <f t="shared" ca="1" si="52"/>
        <v>1170,98</v>
      </c>
      <c r="AR47" s="29" t="str">
        <f t="shared" ca="1" si="52"/>
        <v>750,76</v>
      </c>
      <c r="AS47" s="29" t="str">
        <f t="shared" ca="1" si="52"/>
        <v>756,86</v>
      </c>
      <c r="AT47" s="29" t="str">
        <f t="shared" ca="1" si="52"/>
        <v>759,97</v>
      </c>
      <c r="AU47" s="29" t="str">
        <f t="shared" ca="1" si="52"/>
        <v>766,18</v>
      </c>
      <c r="AV47" s="29" t="str">
        <f t="shared" ca="1" si="52"/>
        <v>744,64</v>
      </c>
      <c r="AW47" s="29" t="str">
        <f t="shared" ca="1" si="52"/>
        <v>742,28</v>
      </c>
      <c r="AX47" s="29" t="str">
        <f t="shared" ca="1" si="52"/>
        <v>716,64</v>
      </c>
    </row>
    <row r="48" spans="1:50" ht="18.75">
      <c r="A48" s="26">
        <v>29</v>
      </c>
      <c r="B48" s="114">
        <f t="shared" ca="1" si="2"/>
        <v>1483.183</v>
      </c>
      <c r="C48" s="114">
        <f t="shared" ca="1" si="3"/>
        <v>1479.6029999999998</v>
      </c>
      <c r="D48" s="114">
        <f t="shared" ca="1" si="4"/>
        <v>1471.223</v>
      </c>
      <c r="E48" s="114">
        <f t="shared" ca="1" si="5"/>
        <v>1442.2630000000001</v>
      </c>
      <c r="F48" s="114">
        <f t="shared" ca="1" si="6"/>
        <v>1452.1629999999998</v>
      </c>
      <c r="G48" s="114">
        <f t="shared" ca="1" si="7"/>
        <v>1470.903</v>
      </c>
      <c r="H48" s="114">
        <f t="shared" ca="1" si="8"/>
        <v>1466.153</v>
      </c>
      <c r="I48" s="114">
        <f t="shared" ca="1" si="9"/>
        <v>1466.433</v>
      </c>
      <c r="J48" s="114">
        <f t="shared" ca="1" si="10"/>
        <v>1480.723</v>
      </c>
      <c r="K48" s="114">
        <f t="shared" ca="1" si="11"/>
        <v>1475.7030000000002</v>
      </c>
      <c r="L48" s="114">
        <f t="shared" ca="1" si="12"/>
        <v>1476.5030000000002</v>
      </c>
      <c r="M48" s="114">
        <f t="shared" ca="1" si="13"/>
        <v>1479.8629999999998</v>
      </c>
      <c r="N48" s="114">
        <f t="shared" ca="1" si="14"/>
        <v>1490.623</v>
      </c>
      <c r="O48" s="114">
        <f t="shared" ca="1" si="15"/>
        <v>1496.5530000000001</v>
      </c>
      <c r="P48" s="114">
        <f t="shared" ca="1" si="16"/>
        <v>1493.453</v>
      </c>
      <c r="Q48" s="114">
        <f t="shared" ca="1" si="17"/>
        <v>1495.7130000000002</v>
      </c>
      <c r="R48" s="114">
        <f t="shared" ca="1" si="18"/>
        <v>1503.5330000000001</v>
      </c>
      <c r="S48" s="114">
        <f t="shared" ca="1" si="19"/>
        <v>1484.5830000000001</v>
      </c>
      <c r="T48" s="114">
        <f t="shared" ca="1" si="20"/>
        <v>1488.3129999999999</v>
      </c>
      <c r="U48" s="114">
        <f t="shared" ca="1" si="21"/>
        <v>1502.0229999999999</v>
      </c>
      <c r="V48" s="114">
        <f t="shared" ca="1" si="22"/>
        <v>1526.4829999999999</v>
      </c>
      <c r="W48" s="114">
        <f t="shared" ca="1" si="23"/>
        <v>1524.3530000000001</v>
      </c>
      <c r="X48" s="114">
        <f t="shared" ca="1" si="24"/>
        <v>1510.133</v>
      </c>
      <c r="Y48" s="114">
        <f t="shared" ca="1" si="25"/>
        <v>1484.0630000000001</v>
      </c>
      <c r="Z48" s="26">
        <v>29</v>
      </c>
      <c r="AA48" s="29" t="str">
        <f ca="1">INDIRECT(ADDRESS(COLUMN()+686,6,1,1,"данные АТС"))</f>
        <v>719,56</v>
      </c>
      <c r="AB48" s="29" t="str">
        <f t="shared" ref="AB48:AX48" ca="1" si="53">INDIRECT(ADDRESS(COLUMN()+686,6,1,1,"данные АТС"))</f>
        <v>716,11</v>
      </c>
      <c r="AC48" s="29" t="str">
        <f t="shared" ca="1" si="53"/>
        <v>708,03</v>
      </c>
      <c r="AD48" s="29" t="str">
        <f t="shared" ca="1" si="53"/>
        <v>680,1</v>
      </c>
      <c r="AE48" s="29" t="str">
        <f t="shared" ca="1" si="53"/>
        <v>689,65</v>
      </c>
      <c r="AF48" s="29" t="str">
        <f t="shared" ca="1" si="53"/>
        <v>707,72</v>
      </c>
      <c r="AG48" s="29" t="str">
        <f t="shared" ca="1" si="53"/>
        <v>703,14</v>
      </c>
      <c r="AH48" s="29" t="str">
        <f t="shared" ca="1" si="53"/>
        <v>703,41</v>
      </c>
      <c r="AI48" s="29" t="str">
        <f t="shared" ca="1" si="53"/>
        <v>717,19</v>
      </c>
      <c r="AJ48" s="29" t="str">
        <f t="shared" ca="1" si="53"/>
        <v>712,35</v>
      </c>
      <c r="AK48" s="29" t="str">
        <f t="shared" ca="1" si="53"/>
        <v>713,12</v>
      </c>
      <c r="AL48" s="29" t="str">
        <f t="shared" ca="1" si="53"/>
        <v>716,36</v>
      </c>
      <c r="AM48" s="29" t="str">
        <f t="shared" ca="1" si="53"/>
        <v>726,74</v>
      </c>
      <c r="AN48" s="29" t="str">
        <f t="shared" ca="1" si="53"/>
        <v>732,45</v>
      </c>
      <c r="AO48" s="29" t="str">
        <f t="shared" ca="1" si="53"/>
        <v>729,46</v>
      </c>
      <c r="AP48" s="29" t="str">
        <f t="shared" ca="1" si="53"/>
        <v>731,64</v>
      </c>
      <c r="AQ48" s="29" t="str">
        <f t="shared" ca="1" si="53"/>
        <v>739,18</v>
      </c>
      <c r="AR48" s="29" t="str">
        <f t="shared" ca="1" si="53"/>
        <v>720,91</v>
      </c>
      <c r="AS48" s="29" t="str">
        <f t="shared" ca="1" si="53"/>
        <v>724,51</v>
      </c>
      <c r="AT48" s="29" t="str">
        <f t="shared" ca="1" si="53"/>
        <v>737,73</v>
      </c>
      <c r="AU48" s="29" t="str">
        <f t="shared" ca="1" si="53"/>
        <v>761,31</v>
      </c>
      <c r="AV48" s="29" t="str">
        <f t="shared" ca="1" si="53"/>
        <v>759,26</v>
      </c>
      <c r="AW48" s="29" t="str">
        <f t="shared" ca="1" si="53"/>
        <v>745,55</v>
      </c>
      <c r="AX48" s="29" t="str">
        <f t="shared" ca="1" si="53"/>
        <v>720,41</v>
      </c>
    </row>
    <row r="49" spans="1:51" ht="18.75">
      <c r="A49" s="26">
        <v>30</v>
      </c>
      <c r="B49" s="114">
        <f t="shared" ca="1" si="2"/>
        <v>1474.0529999999999</v>
      </c>
      <c r="C49" s="114">
        <f t="shared" ca="1" si="3"/>
        <v>1472.5730000000001</v>
      </c>
      <c r="D49" s="114">
        <f t="shared" ca="1" si="4"/>
        <v>1457.5229999999999</v>
      </c>
      <c r="E49" s="114">
        <f t="shared" ca="1" si="5"/>
        <v>1356.8530000000001</v>
      </c>
      <c r="F49" s="114">
        <f t="shared" ca="1" si="6"/>
        <v>1396.413</v>
      </c>
      <c r="G49" s="114">
        <f t="shared" ca="1" si="7"/>
        <v>1450.9929999999999</v>
      </c>
      <c r="H49" s="114">
        <f t="shared" ca="1" si="8"/>
        <v>1399.3430000000001</v>
      </c>
      <c r="I49" s="114">
        <f t="shared" ca="1" si="9"/>
        <v>1440.5030000000002</v>
      </c>
      <c r="J49" s="114">
        <f t="shared" ca="1" si="10"/>
        <v>1471.5629999999999</v>
      </c>
      <c r="K49" s="114">
        <f t="shared" ca="1" si="11"/>
        <v>1469.193</v>
      </c>
      <c r="L49" s="114">
        <f t="shared" ca="1" si="12"/>
        <v>1468.5230000000001</v>
      </c>
      <c r="M49" s="114">
        <f t="shared" ca="1" si="13"/>
        <v>1471.0229999999999</v>
      </c>
      <c r="N49" s="114">
        <f t="shared" ca="1" si="14"/>
        <v>1480.1629999999998</v>
      </c>
      <c r="O49" s="114">
        <f t="shared" ca="1" si="15"/>
        <v>1485.393</v>
      </c>
      <c r="P49" s="114">
        <f t="shared" ca="1" si="16"/>
        <v>1482.2830000000001</v>
      </c>
      <c r="Q49" s="114">
        <f t="shared" ca="1" si="17"/>
        <v>1487.3530000000001</v>
      </c>
      <c r="R49" s="114">
        <f t="shared" ca="1" si="18"/>
        <v>1499.9929999999999</v>
      </c>
      <c r="S49" s="114">
        <f t="shared" ca="1" si="19"/>
        <v>1483.1030000000001</v>
      </c>
      <c r="T49" s="114">
        <f t="shared" ca="1" si="20"/>
        <v>1494.953</v>
      </c>
      <c r="U49" s="114">
        <f t="shared" ca="1" si="21"/>
        <v>1493.683</v>
      </c>
      <c r="V49" s="114">
        <f t="shared" ca="1" si="22"/>
        <v>1511.0030000000002</v>
      </c>
      <c r="W49" s="114">
        <f t="shared" ca="1" si="23"/>
        <v>1507.463</v>
      </c>
      <c r="X49" s="114">
        <f t="shared" ca="1" si="24"/>
        <v>1506.6129999999998</v>
      </c>
      <c r="Y49" s="114">
        <f t="shared" ca="1" si="25"/>
        <v>1482.153</v>
      </c>
      <c r="Z49" s="26">
        <v>30</v>
      </c>
      <c r="AA49" s="29" t="str">
        <f ca="1">INDIRECT(ADDRESS(COLUMN()+710,6,1,1,"данные АТС"))</f>
        <v>710,76</v>
      </c>
      <c r="AB49" s="29" t="str">
        <f t="shared" ref="AB49:AX49" ca="1" si="54">INDIRECT(ADDRESS(COLUMN()+710,6,1,1,"данные АТС"))</f>
        <v>709,33</v>
      </c>
      <c r="AC49" s="29" t="str">
        <f t="shared" ca="1" si="54"/>
        <v>694,82</v>
      </c>
      <c r="AD49" s="29" t="str">
        <f t="shared" ca="1" si="54"/>
        <v>597,75</v>
      </c>
      <c r="AE49" s="29" t="str">
        <f t="shared" ca="1" si="54"/>
        <v>635,89</v>
      </c>
      <c r="AF49" s="29" t="str">
        <f t="shared" ca="1" si="54"/>
        <v>688,52</v>
      </c>
      <c r="AG49" s="29" t="str">
        <f t="shared" ca="1" si="54"/>
        <v>638,72</v>
      </c>
      <c r="AH49" s="29" t="str">
        <f t="shared" ca="1" si="54"/>
        <v>678,41</v>
      </c>
      <c r="AI49" s="29" t="str">
        <f t="shared" ca="1" si="54"/>
        <v>708,36</v>
      </c>
      <c r="AJ49" s="29" t="str">
        <f t="shared" ca="1" si="54"/>
        <v>706,07</v>
      </c>
      <c r="AK49" s="29" t="str">
        <f t="shared" ca="1" si="54"/>
        <v>705,43</v>
      </c>
      <c r="AL49" s="29" t="str">
        <f t="shared" ca="1" si="54"/>
        <v>707,84</v>
      </c>
      <c r="AM49" s="29" t="str">
        <f t="shared" ca="1" si="54"/>
        <v>716,65</v>
      </c>
      <c r="AN49" s="29" t="str">
        <f t="shared" ca="1" si="54"/>
        <v>721,69</v>
      </c>
      <c r="AO49" s="29" t="str">
        <f t="shared" ca="1" si="54"/>
        <v>718,69</v>
      </c>
      <c r="AP49" s="29" t="str">
        <f t="shared" ca="1" si="54"/>
        <v>723,58</v>
      </c>
      <c r="AQ49" s="29" t="str">
        <f t="shared" ca="1" si="54"/>
        <v>735,77</v>
      </c>
      <c r="AR49" s="29" t="str">
        <f t="shared" ca="1" si="54"/>
        <v>719,48</v>
      </c>
      <c r="AS49" s="29" t="str">
        <f t="shared" ca="1" si="54"/>
        <v>730,91</v>
      </c>
      <c r="AT49" s="29" t="str">
        <f t="shared" ca="1" si="54"/>
        <v>729,69</v>
      </c>
      <c r="AU49" s="29" t="str">
        <f t="shared" ca="1" si="54"/>
        <v>746,39</v>
      </c>
      <c r="AV49" s="29" t="str">
        <f t="shared" ca="1" si="54"/>
        <v>742,97</v>
      </c>
      <c r="AW49" s="29" t="str">
        <f t="shared" ca="1" si="54"/>
        <v>742,15</v>
      </c>
      <c r="AX49" s="29" t="str">
        <f t="shared" ca="1" si="54"/>
        <v>718,57</v>
      </c>
    </row>
    <row r="50" spans="1:51" ht="18.75">
      <c r="A50" s="26"/>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26"/>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row>
    <row r="52" spans="1:51" ht="36.75" customHeight="1">
      <c r="A52" s="222" t="s">
        <v>20</v>
      </c>
      <c r="B52" s="223" t="s">
        <v>94</v>
      </c>
      <c r="C52" s="223"/>
      <c r="D52" s="223"/>
      <c r="E52" s="223"/>
      <c r="F52" s="223"/>
      <c r="G52" s="223"/>
      <c r="H52" s="223"/>
      <c r="I52" s="223"/>
      <c r="J52" s="223"/>
      <c r="K52" s="223"/>
      <c r="L52" s="223"/>
      <c r="M52" s="223"/>
      <c r="N52" s="223"/>
      <c r="O52" s="223"/>
      <c r="P52" s="223"/>
      <c r="Q52" s="223"/>
      <c r="R52" s="223"/>
      <c r="S52" s="223"/>
      <c r="T52" s="223"/>
      <c r="U52" s="223"/>
      <c r="V52" s="223"/>
      <c r="W52" s="223"/>
      <c r="X52" s="223"/>
      <c r="Y52" s="224"/>
      <c r="Z52" s="239"/>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row>
    <row r="53" spans="1:51" ht="18.75" customHeight="1">
      <c r="A53" s="222"/>
      <c r="B53" s="219" t="s">
        <v>38</v>
      </c>
      <c r="C53" s="219" t="s">
        <v>39</v>
      </c>
      <c r="D53" s="219" t="s">
        <v>40</v>
      </c>
      <c r="E53" s="219" t="s">
        <v>41</v>
      </c>
      <c r="F53" s="219" t="s">
        <v>42</v>
      </c>
      <c r="G53" s="219" t="s">
        <v>43</v>
      </c>
      <c r="H53" s="219" t="s">
        <v>44</v>
      </c>
      <c r="I53" s="219" t="s">
        <v>45</v>
      </c>
      <c r="J53" s="219" t="s">
        <v>46</v>
      </c>
      <c r="K53" s="219" t="s">
        <v>47</v>
      </c>
      <c r="L53" s="219" t="s">
        <v>48</v>
      </c>
      <c r="M53" s="219" t="s">
        <v>49</v>
      </c>
      <c r="N53" s="219" t="s">
        <v>50</v>
      </c>
      <c r="O53" s="219" t="s">
        <v>51</v>
      </c>
      <c r="P53" s="219" t="s">
        <v>52</v>
      </c>
      <c r="Q53" s="219" t="s">
        <v>53</v>
      </c>
      <c r="R53" s="219" t="s">
        <v>54</v>
      </c>
      <c r="S53" s="219" t="s">
        <v>55</v>
      </c>
      <c r="T53" s="219" t="s">
        <v>56</v>
      </c>
      <c r="U53" s="219" t="s">
        <v>57</v>
      </c>
      <c r="V53" s="219" t="s">
        <v>58</v>
      </c>
      <c r="W53" s="219" t="s">
        <v>59</v>
      </c>
      <c r="X53" s="219" t="s">
        <v>60</v>
      </c>
      <c r="Y53" s="236" t="s">
        <v>61</v>
      </c>
      <c r="Z53" s="239"/>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row>
    <row r="54" spans="1:51" ht="12.75" customHeight="1">
      <c r="A54" s="222"/>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37"/>
      <c r="Z54" s="239"/>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row>
    <row r="55" spans="1:51" ht="18.75">
      <c r="A55" s="26">
        <v>1</v>
      </c>
      <c r="B55" s="114">
        <f t="shared" ref="B55:B84" ca="1" si="55">AA20+$Z$11+ROUND((AA20*0.31*11.96%),2)</f>
        <v>2103.8910000000001</v>
      </c>
      <c r="C55" s="114">
        <f t="shared" ref="C55:Y55" ca="1" si="56">AB20+$Z$11+ROUND((AB20*0.31*11.96%),2)</f>
        <v>2059.2309999999998</v>
      </c>
      <c r="D55" s="114">
        <f t="shared" ca="1" si="56"/>
        <v>2055.3310000000001</v>
      </c>
      <c r="E55" s="114">
        <f t="shared" ca="1" si="56"/>
        <v>2049.6610000000001</v>
      </c>
      <c r="F55" s="114">
        <f t="shared" ca="1" si="56"/>
        <v>2069.241</v>
      </c>
      <c r="G55" s="114">
        <f t="shared" ca="1" si="56"/>
        <v>2067.4409999999998</v>
      </c>
      <c r="H55" s="114">
        <f t="shared" ca="1" si="56"/>
        <v>2082.701</v>
      </c>
      <c r="I55" s="114">
        <f t="shared" ca="1" si="56"/>
        <v>2097.7610000000004</v>
      </c>
      <c r="J55" s="114">
        <f t="shared" ca="1" si="56"/>
        <v>2111.5309999999999</v>
      </c>
      <c r="K55" s="114">
        <f t="shared" ca="1" si="56"/>
        <v>2113.3009999999999</v>
      </c>
      <c r="L55" s="114">
        <f t="shared" ca="1" si="56"/>
        <v>2102.2809999999999</v>
      </c>
      <c r="M55" s="114">
        <f t="shared" ca="1" si="56"/>
        <v>2100.0010000000002</v>
      </c>
      <c r="N55" s="114">
        <f t="shared" ca="1" si="56"/>
        <v>2101.761</v>
      </c>
      <c r="O55" s="114">
        <f t="shared" ca="1" si="56"/>
        <v>2108.181</v>
      </c>
      <c r="P55" s="114">
        <f t="shared" ca="1" si="56"/>
        <v>2109.0309999999999</v>
      </c>
      <c r="Q55" s="114">
        <f t="shared" ca="1" si="56"/>
        <v>2104.011</v>
      </c>
      <c r="R55" s="114">
        <f t="shared" ca="1" si="56"/>
        <v>2105.991</v>
      </c>
      <c r="S55" s="114">
        <f t="shared" ca="1" si="56"/>
        <v>2105.5210000000002</v>
      </c>
      <c r="T55" s="114">
        <f t="shared" ca="1" si="56"/>
        <v>2095.6909999999998</v>
      </c>
      <c r="U55" s="114">
        <f t="shared" ca="1" si="56"/>
        <v>2123.1509999999998</v>
      </c>
      <c r="V55" s="114">
        <f t="shared" ca="1" si="56"/>
        <v>2140.2810000000004</v>
      </c>
      <c r="W55" s="114">
        <f t="shared" ca="1" si="56"/>
        <v>2122.951</v>
      </c>
      <c r="X55" s="114">
        <f t="shared" ca="1" si="56"/>
        <v>2117.5910000000003</v>
      </c>
      <c r="Y55" s="114">
        <f t="shared" ca="1" si="56"/>
        <v>2101.6309999999999</v>
      </c>
      <c r="Z55" s="115"/>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116"/>
    </row>
    <row r="56" spans="1:51" ht="18.75">
      <c r="A56" s="26">
        <v>2</v>
      </c>
      <c r="B56" s="114">
        <f t="shared" ca="1" si="55"/>
        <v>2122.5409999999997</v>
      </c>
      <c r="C56" s="114">
        <f t="shared" ref="C56:C84" ca="1" si="57">AB21+$Z$11+ROUND((AB21*0.31*11.96%),2)</f>
        <v>2110.491</v>
      </c>
      <c r="D56" s="114">
        <f t="shared" ref="D56:D84" ca="1" si="58">AC21+$Z$11+ROUND((AC21*0.31*11.96%),2)</f>
        <v>2097.991</v>
      </c>
      <c r="E56" s="114">
        <f t="shared" ref="E56:E84" ca="1" si="59">AD21+$Z$11+ROUND((AD21*0.31*11.96%),2)</f>
        <v>2087.3009999999999</v>
      </c>
      <c r="F56" s="114">
        <f t="shared" ref="F56:F84" ca="1" si="60">AE21+$Z$11+ROUND((AE21*0.31*11.96%),2)</f>
        <v>2073.0409999999997</v>
      </c>
      <c r="G56" s="114">
        <f t="shared" ref="G56:G84" ca="1" si="61">AF21+$Z$11+ROUND((AF21*0.31*11.96%),2)</f>
        <v>2077.7309999999998</v>
      </c>
      <c r="H56" s="114">
        <f t="shared" ref="H56:H84" ca="1" si="62">AG21+$Z$11+ROUND((AG21*0.31*11.96%),2)</f>
        <v>2101.8209999999999</v>
      </c>
      <c r="I56" s="114">
        <f t="shared" ref="I56:I84" ca="1" si="63">AH21+$Z$11+ROUND((AH21*0.31*11.96%),2)</f>
        <v>2113.431</v>
      </c>
      <c r="J56" s="114">
        <f t="shared" ref="J56:J84" ca="1" si="64">AI21+$Z$11+ROUND((AI21*0.31*11.96%),2)</f>
        <v>2132.8710000000001</v>
      </c>
      <c r="K56" s="114">
        <f t="shared" ref="K56:K84" ca="1" si="65">AJ21+$Z$11+ROUND((AJ21*0.31*11.96%),2)</f>
        <v>2133.9810000000002</v>
      </c>
      <c r="L56" s="114">
        <f t="shared" ref="L56:L84" ca="1" si="66">AK21+$Z$11+ROUND((AK21*0.31*11.96%),2)</f>
        <v>2129.3709999999996</v>
      </c>
      <c r="M56" s="114">
        <f t="shared" ref="M56:M84" ca="1" si="67">AL21+$Z$11+ROUND((AL21*0.31*11.96%),2)</f>
        <v>2103.5810000000001</v>
      </c>
      <c r="N56" s="114">
        <f t="shared" ref="N56:N84" ca="1" si="68">AM21+$Z$11+ROUND((AM21*0.31*11.96%),2)</f>
        <v>2127.4010000000003</v>
      </c>
      <c r="O56" s="114">
        <f t="shared" ref="O56:O84" ca="1" si="69">AN21+$Z$11+ROUND((AN21*0.31*11.96%),2)</f>
        <v>2129.8710000000001</v>
      </c>
      <c r="P56" s="114">
        <f t="shared" ref="P56:P84" ca="1" si="70">AO21+$Z$11+ROUND((AO21*0.31*11.96%),2)</f>
        <v>2131.0409999999997</v>
      </c>
      <c r="Q56" s="114">
        <f t="shared" ref="Q56:Q84" ca="1" si="71">AP21+$Z$11+ROUND((AP21*0.31*11.96%),2)</f>
        <v>2132.2310000000002</v>
      </c>
      <c r="R56" s="114">
        <f t="shared" ref="R56:R84" ca="1" si="72">AQ21+$Z$11+ROUND((AQ21*0.31*11.96%),2)</f>
        <v>2143.6510000000003</v>
      </c>
      <c r="S56" s="114">
        <f t="shared" ref="S56:S84" ca="1" si="73">AR21+$Z$11+ROUND((AR21*0.31*11.96%),2)</f>
        <v>2146.1610000000001</v>
      </c>
      <c r="T56" s="114">
        <f t="shared" ref="T56:T84" ca="1" si="74">AS21+$Z$11+ROUND((AS21*0.31*11.96%),2)</f>
        <v>2135.181</v>
      </c>
      <c r="U56" s="114">
        <f t="shared" ref="U56:U84" ca="1" si="75">AT21+$Z$11+ROUND((AT21*0.31*11.96%),2)</f>
        <v>2150.721</v>
      </c>
      <c r="V56" s="114">
        <f t="shared" ref="V56:V84" ca="1" si="76">AU21+$Z$11+ROUND((AU21*0.31*11.96%),2)</f>
        <v>2152.4209999999998</v>
      </c>
      <c r="W56" s="114">
        <f t="shared" ref="W56:W84" ca="1" si="77">AV21+$Z$11+ROUND((AV21*0.31*11.96%),2)</f>
        <v>2130.0609999999997</v>
      </c>
      <c r="X56" s="114">
        <f t="shared" ref="X56:X84" ca="1" si="78">AW21+$Z$11+ROUND((AW21*0.31*11.96%),2)</f>
        <v>2124.1509999999998</v>
      </c>
      <c r="Y56" s="114">
        <f t="shared" ref="Y56:Y84" ca="1" si="79">AX21+$Z$11+ROUND((AX21*0.31*11.96%),2)</f>
        <v>2120.4110000000001</v>
      </c>
      <c r="Z56" s="115"/>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116"/>
    </row>
    <row r="57" spans="1:51" ht="18.75">
      <c r="A57" s="26">
        <v>3</v>
      </c>
      <c r="B57" s="114">
        <f t="shared" ca="1" si="55"/>
        <v>2106.181</v>
      </c>
      <c r="C57" s="114">
        <f t="shared" ca="1" si="57"/>
        <v>2096.2209999999995</v>
      </c>
      <c r="D57" s="114">
        <f t="shared" ca="1" si="58"/>
        <v>2085.3609999999999</v>
      </c>
      <c r="E57" s="114">
        <f t="shared" ca="1" si="59"/>
        <v>2054.1909999999998</v>
      </c>
      <c r="F57" s="114">
        <f t="shared" ca="1" si="60"/>
        <v>2078.3110000000001</v>
      </c>
      <c r="G57" s="114">
        <f t="shared" ca="1" si="61"/>
        <v>2142.761</v>
      </c>
      <c r="H57" s="114">
        <f t="shared" ca="1" si="62"/>
        <v>2147.931</v>
      </c>
      <c r="I57" s="114">
        <f t="shared" ca="1" si="63"/>
        <v>2148.991</v>
      </c>
      <c r="J57" s="114">
        <f t="shared" ca="1" si="64"/>
        <v>2174.9809999999998</v>
      </c>
      <c r="K57" s="114">
        <f t="shared" ca="1" si="65"/>
        <v>2207.8009999999999</v>
      </c>
      <c r="L57" s="114">
        <f t="shared" ca="1" si="66"/>
        <v>2189.5309999999999</v>
      </c>
      <c r="M57" s="114">
        <f t="shared" ca="1" si="67"/>
        <v>2169.181</v>
      </c>
      <c r="N57" s="114">
        <f t="shared" ca="1" si="68"/>
        <v>2167.7809999999999</v>
      </c>
      <c r="O57" s="114">
        <f t="shared" ca="1" si="69"/>
        <v>2171.3009999999999</v>
      </c>
      <c r="P57" s="114">
        <f t="shared" ca="1" si="70"/>
        <v>2168.3610000000003</v>
      </c>
      <c r="Q57" s="114">
        <f t="shared" ca="1" si="71"/>
        <v>2170.1210000000001</v>
      </c>
      <c r="R57" s="114">
        <f t="shared" ca="1" si="72"/>
        <v>2169.3110000000001</v>
      </c>
      <c r="S57" s="114">
        <f t="shared" ca="1" si="73"/>
        <v>2165.8409999999999</v>
      </c>
      <c r="T57" s="114">
        <f t="shared" ca="1" si="74"/>
        <v>2148.3809999999999</v>
      </c>
      <c r="U57" s="114">
        <f t="shared" ca="1" si="75"/>
        <v>2170.491</v>
      </c>
      <c r="V57" s="114">
        <f t="shared" ca="1" si="76"/>
        <v>2149.681</v>
      </c>
      <c r="W57" s="114">
        <f t="shared" ca="1" si="77"/>
        <v>2131.1009999999997</v>
      </c>
      <c r="X57" s="114">
        <f t="shared" ca="1" si="78"/>
        <v>2131.3409999999999</v>
      </c>
      <c r="Y57" s="114">
        <f t="shared" ca="1" si="79"/>
        <v>2084.261</v>
      </c>
      <c r="Z57" s="115"/>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116"/>
    </row>
    <row r="58" spans="1:51" ht="18.75">
      <c r="A58" s="26">
        <v>4</v>
      </c>
      <c r="B58" s="114">
        <f t="shared" ca="1" si="55"/>
        <v>2042.7509999999997</v>
      </c>
      <c r="C58" s="114">
        <f t="shared" ca="1" si="57"/>
        <v>2039.4009999999998</v>
      </c>
      <c r="D58" s="114">
        <f t="shared" ca="1" si="58"/>
        <v>2036.4309999999998</v>
      </c>
      <c r="E58" s="114">
        <f t="shared" ca="1" si="59"/>
        <v>2026.171</v>
      </c>
      <c r="F58" s="114">
        <f t="shared" ca="1" si="60"/>
        <v>2037.681</v>
      </c>
      <c r="G58" s="114">
        <f t="shared" ca="1" si="61"/>
        <v>2103.6010000000001</v>
      </c>
      <c r="H58" s="114">
        <f t="shared" ca="1" si="62"/>
        <v>2106.3009999999999</v>
      </c>
      <c r="I58" s="114">
        <f t="shared" ca="1" si="63"/>
        <v>2109.4210000000003</v>
      </c>
      <c r="J58" s="114">
        <f t="shared" ca="1" si="64"/>
        <v>2140.0509999999999</v>
      </c>
      <c r="K58" s="114">
        <f t="shared" ca="1" si="65"/>
        <v>2141.1909999999998</v>
      </c>
      <c r="L58" s="114">
        <f t="shared" ca="1" si="66"/>
        <v>2138.3109999999997</v>
      </c>
      <c r="M58" s="114">
        <f t="shared" ca="1" si="67"/>
        <v>2136.3609999999999</v>
      </c>
      <c r="N58" s="114">
        <f t="shared" ca="1" si="68"/>
        <v>2132.6109999999999</v>
      </c>
      <c r="O58" s="114">
        <f t="shared" ca="1" si="69"/>
        <v>2139.1410000000001</v>
      </c>
      <c r="P58" s="114">
        <f t="shared" ca="1" si="70"/>
        <v>2141.741</v>
      </c>
      <c r="Q58" s="114">
        <f t="shared" ca="1" si="71"/>
        <v>2135.6309999999999</v>
      </c>
      <c r="R58" s="114">
        <f t="shared" ca="1" si="72"/>
        <v>2136.1109999999999</v>
      </c>
      <c r="S58" s="114">
        <f t="shared" ca="1" si="73"/>
        <v>2127.1709999999998</v>
      </c>
      <c r="T58" s="114">
        <f t="shared" ca="1" si="74"/>
        <v>2123.8910000000001</v>
      </c>
      <c r="U58" s="114">
        <f t="shared" ca="1" si="75"/>
        <v>2140.201</v>
      </c>
      <c r="V58" s="114">
        <f t="shared" ca="1" si="76"/>
        <v>2133.8110000000001</v>
      </c>
      <c r="W58" s="114">
        <f t="shared" ca="1" si="77"/>
        <v>2073.221</v>
      </c>
      <c r="X58" s="114">
        <f t="shared" ca="1" si="78"/>
        <v>2093.6110000000003</v>
      </c>
      <c r="Y58" s="114">
        <f t="shared" ca="1" si="79"/>
        <v>2075.8209999999999</v>
      </c>
      <c r="Z58" s="115"/>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116"/>
    </row>
    <row r="59" spans="1:51" ht="18.75">
      <c r="A59" s="26">
        <v>5</v>
      </c>
      <c r="B59" s="114">
        <f t="shared" ca="1" si="55"/>
        <v>2055.1509999999998</v>
      </c>
      <c r="C59" s="114">
        <f t="shared" ca="1" si="57"/>
        <v>2029.7709999999997</v>
      </c>
      <c r="D59" s="114">
        <f t="shared" ca="1" si="58"/>
        <v>2025.3809999999999</v>
      </c>
      <c r="E59" s="114">
        <f t="shared" ca="1" si="59"/>
        <v>1995.2910000000002</v>
      </c>
      <c r="F59" s="114">
        <f t="shared" ca="1" si="60"/>
        <v>2010.691</v>
      </c>
      <c r="G59" s="114">
        <f t="shared" ca="1" si="61"/>
        <v>2080.2910000000002</v>
      </c>
      <c r="H59" s="114">
        <f t="shared" ca="1" si="62"/>
        <v>2182.1010000000001</v>
      </c>
      <c r="I59" s="114">
        <f t="shared" ca="1" si="63"/>
        <v>2207.3609999999999</v>
      </c>
      <c r="J59" s="114">
        <f t="shared" ca="1" si="64"/>
        <v>2221.0810000000001</v>
      </c>
      <c r="K59" s="114">
        <f t="shared" ca="1" si="65"/>
        <v>2218.8310000000001</v>
      </c>
      <c r="L59" s="114">
        <f t="shared" ca="1" si="66"/>
        <v>2208.3609999999999</v>
      </c>
      <c r="M59" s="114">
        <f t="shared" ca="1" si="67"/>
        <v>2187.3310000000001</v>
      </c>
      <c r="N59" s="114">
        <f t="shared" ca="1" si="68"/>
        <v>2184.7309999999998</v>
      </c>
      <c r="O59" s="114">
        <f t="shared" ca="1" si="69"/>
        <v>2205.6610000000001</v>
      </c>
      <c r="P59" s="114">
        <f t="shared" ca="1" si="70"/>
        <v>2211.4610000000002</v>
      </c>
      <c r="Q59" s="114">
        <f t="shared" ca="1" si="71"/>
        <v>2198.6610000000001</v>
      </c>
      <c r="R59" s="114">
        <f t="shared" ca="1" si="72"/>
        <v>2209.6410000000001</v>
      </c>
      <c r="S59" s="114">
        <f t="shared" ca="1" si="73"/>
        <v>2178.181</v>
      </c>
      <c r="T59" s="114">
        <f t="shared" ca="1" si="74"/>
        <v>2180.2809999999999</v>
      </c>
      <c r="U59" s="114">
        <f t="shared" ca="1" si="75"/>
        <v>2129.511</v>
      </c>
      <c r="V59" s="114">
        <f t="shared" ca="1" si="76"/>
        <v>2109.8609999999999</v>
      </c>
      <c r="W59" s="114">
        <f t="shared" ca="1" si="77"/>
        <v>2080.2710000000002</v>
      </c>
      <c r="X59" s="114">
        <f t="shared" ca="1" si="78"/>
        <v>2079.6610000000001</v>
      </c>
      <c r="Y59" s="114">
        <f t="shared" ca="1" si="79"/>
        <v>2050.2309999999998</v>
      </c>
      <c r="Z59" s="115"/>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116"/>
    </row>
    <row r="60" spans="1:51" ht="18.75">
      <c r="A60" s="26">
        <v>6</v>
      </c>
      <c r="B60" s="114">
        <f t="shared" ca="1" si="55"/>
        <v>2097.6709999999998</v>
      </c>
      <c r="C60" s="114">
        <f t="shared" ca="1" si="57"/>
        <v>2076.1910000000003</v>
      </c>
      <c r="D60" s="114">
        <f t="shared" ca="1" si="58"/>
        <v>2005.471</v>
      </c>
      <c r="E60" s="114">
        <f t="shared" ca="1" si="59"/>
        <v>1986.001</v>
      </c>
      <c r="F60" s="114">
        <f t="shared" ca="1" si="60"/>
        <v>2008.021</v>
      </c>
      <c r="G60" s="114">
        <f t="shared" ca="1" si="61"/>
        <v>2074.8109999999997</v>
      </c>
      <c r="H60" s="114">
        <f t="shared" ca="1" si="62"/>
        <v>2127.9810000000002</v>
      </c>
      <c r="I60" s="114">
        <f t="shared" ca="1" si="63"/>
        <v>2131.8110000000001</v>
      </c>
      <c r="J60" s="114">
        <f t="shared" ca="1" si="64"/>
        <v>2139.5810000000001</v>
      </c>
      <c r="K60" s="114">
        <f t="shared" ca="1" si="65"/>
        <v>2140.1509999999998</v>
      </c>
      <c r="L60" s="114">
        <f t="shared" ca="1" si="66"/>
        <v>2140.741</v>
      </c>
      <c r="M60" s="114">
        <f t="shared" ca="1" si="67"/>
        <v>2136.8110000000001</v>
      </c>
      <c r="N60" s="114">
        <f t="shared" ca="1" si="68"/>
        <v>2134.971</v>
      </c>
      <c r="O60" s="114">
        <f t="shared" ca="1" si="69"/>
        <v>2136.2910000000002</v>
      </c>
      <c r="P60" s="114">
        <f t="shared" ca="1" si="70"/>
        <v>2137.1309999999999</v>
      </c>
      <c r="Q60" s="114">
        <f t="shared" ca="1" si="71"/>
        <v>2139.2410000000004</v>
      </c>
      <c r="R60" s="114">
        <f t="shared" ca="1" si="72"/>
        <v>2139.0210000000002</v>
      </c>
      <c r="S60" s="114">
        <f t="shared" ca="1" si="73"/>
        <v>2123.761</v>
      </c>
      <c r="T60" s="114">
        <f t="shared" ca="1" si="74"/>
        <v>2136.6410000000001</v>
      </c>
      <c r="U60" s="114">
        <f t="shared" ca="1" si="75"/>
        <v>2154.3610000000003</v>
      </c>
      <c r="V60" s="114">
        <f t="shared" ca="1" si="76"/>
        <v>2151.8110000000001</v>
      </c>
      <c r="W60" s="114">
        <f t="shared" ca="1" si="77"/>
        <v>2138.6410000000001</v>
      </c>
      <c r="X60" s="114">
        <f t="shared" ca="1" si="78"/>
        <v>2120.761</v>
      </c>
      <c r="Y60" s="114">
        <f t="shared" ca="1" si="79"/>
        <v>2097.9110000000001</v>
      </c>
      <c r="Z60" s="115"/>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116"/>
    </row>
    <row r="61" spans="1:51" ht="18.75">
      <c r="A61" s="26">
        <v>7</v>
      </c>
      <c r="B61" s="114">
        <f t="shared" ca="1" si="55"/>
        <v>2100.991</v>
      </c>
      <c r="C61" s="114">
        <f t="shared" ca="1" si="57"/>
        <v>2080.8209999999999</v>
      </c>
      <c r="D61" s="114">
        <f t="shared" ca="1" si="58"/>
        <v>2051.6909999999998</v>
      </c>
      <c r="E61" s="114">
        <f t="shared" ca="1" si="59"/>
        <v>2028.3909999999998</v>
      </c>
      <c r="F61" s="114">
        <f t="shared" ca="1" si="60"/>
        <v>2048.1610000000001</v>
      </c>
      <c r="G61" s="114">
        <f t="shared" ca="1" si="61"/>
        <v>2107.1710000000003</v>
      </c>
      <c r="H61" s="114">
        <f t="shared" ca="1" si="62"/>
        <v>2128.511</v>
      </c>
      <c r="I61" s="114">
        <f t="shared" ca="1" si="63"/>
        <v>2129.8310000000001</v>
      </c>
      <c r="J61" s="114">
        <f t="shared" ca="1" si="64"/>
        <v>2136.8510000000001</v>
      </c>
      <c r="K61" s="114">
        <f t="shared" ca="1" si="65"/>
        <v>2172.6009999999997</v>
      </c>
      <c r="L61" s="114">
        <f t="shared" ca="1" si="66"/>
        <v>2170.7709999999997</v>
      </c>
      <c r="M61" s="114">
        <f t="shared" ca="1" si="67"/>
        <v>2164.3609999999999</v>
      </c>
      <c r="N61" s="114">
        <f t="shared" ca="1" si="68"/>
        <v>2134.9610000000002</v>
      </c>
      <c r="O61" s="114">
        <f t="shared" ca="1" si="69"/>
        <v>2136.4409999999998</v>
      </c>
      <c r="P61" s="114">
        <f t="shared" ca="1" si="70"/>
        <v>2132.5810000000001</v>
      </c>
      <c r="Q61" s="114">
        <f t="shared" ca="1" si="71"/>
        <v>2134.7509999999997</v>
      </c>
      <c r="R61" s="114">
        <f t="shared" ca="1" si="72"/>
        <v>2135.1010000000001</v>
      </c>
      <c r="S61" s="114">
        <f t="shared" ca="1" si="73"/>
        <v>2123.3009999999999</v>
      </c>
      <c r="T61" s="114">
        <f t="shared" ca="1" si="74"/>
        <v>2129.6309999999999</v>
      </c>
      <c r="U61" s="114">
        <f t="shared" ca="1" si="75"/>
        <v>2152.2809999999999</v>
      </c>
      <c r="V61" s="114">
        <f t="shared" ca="1" si="76"/>
        <v>2149.4810000000002</v>
      </c>
      <c r="W61" s="114">
        <f t="shared" ca="1" si="77"/>
        <v>2135.491</v>
      </c>
      <c r="X61" s="114">
        <f t="shared" ca="1" si="78"/>
        <v>2118.721</v>
      </c>
      <c r="Y61" s="114">
        <f t="shared" ca="1" si="79"/>
        <v>2092.3709999999996</v>
      </c>
      <c r="Z61" s="115"/>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116"/>
    </row>
    <row r="62" spans="1:51" ht="18.75">
      <c r="A62" s="26">
        <v>8</v>
      </c>
      <c r="B62" s="114">
        <f t="shared" ca="1" si="55"/>
        <v>2105.9610000000002</v>
      </c>
      <c r="C62" s="114">
        <f t="shared" ca="1" si="57"/>
        <v>2099.9810000000002</v>
      </c>
      <c r="D62" s="114">
        <f t="shared" ca="1" si="58"/>
        <v>2049.5410000000002</v>
      </c>
      <c r="E62" s="114">
        <f t="shared" ca="1" si="59"/>
        <v>2035.001</v>
      </c>
      <c r="F62" s="114">
        <f t="shared" ca="1" si="60"/>
        <v>2053.7309999999998</v>
      </c>
      <c r="G62" s="114">
        <f t="shared" ca="1" si="61"/>
        <v>2081.7409999999995</v>
      </c>
      <c r="H62" s="114">
        <f t="shared" ca="1" si="62"/>
        <v>2107.8809999999999</v>
      </c>
      <c r="I62" s="114">
        <f t="shared" ca="1" si="63"/>
        <v>2116.3009999999999</v>
      </c>
      <c r="J62" s="114">
        <f t="shared" ca="1" si="64"/>
        <v>2127.6210000000001</v>
      </c>
      <c r="K62" s="114">
        <f t="shared" ca="1" si="65"/>
        <v>2131.3310000000001</v>
      </c>
      <c r="L62" s="114">
        <f t="shared" ca="1" si="66"/>
        <v>2173.8809999999999</v>
      </c>
      <c r="M62" s="114">
        <f t="shared" ca="1" si="67"/>
        <v>2164.5009999999997</v>
      </c>
      <c r="N62" s="114">
        <f t="shared" ca="1" si="68"/>
        <v>2124.7110000000002</v>
      </c>
      <c r="O62" s="114">
        <f t="shared" ca="1" si="69"/>
        <v>2128.221</v>
      </c>
      <c r="P62" s="114">
        <f t="shared" ca="1" si="70"/>
        <v>2131.6910000000003</v>
      </c>
      <c r="Q62" s="114">
        <f t="shared" ca="1" si="71"/>
        <v>2154.9210000000003</v>
      </c>
      <c r="R62" s="114">
        <f t="shared" ca="1" si="72"/>
        <v>2132.0610000000001</v>
      </c>
      <c r="S62" s="114">
        <f t="shared" ca="1" si="73"/>
        <v>2126.2109999999998</v>
      </c>
      <c r="T62" s="114">
        <f t="shared" ca="1" si="74"/>
        <v>2127.3209999999999</v>
      </c>
      <c r="U62" s="114">
        <f t="shared" ca="1" si="75"/>
        <v>2180.8710000000001</v>
      </c>
      <c r="V62" s="114">
        <f t="shared" ca="1" si="76"/>
        <v>2206.7809999999999</v>
      </c>
      <c r="W62" s="114">
        <f t="shared" ca="1" si="77"/>
        <v>2203.8910000000001</v>
      </c>
      <c r="X62" s="114">
        <f t="shared" ca="1" si="78"/>
        <v>2128.8409999999999</v>
      </c>
      <c r="Y62" s="114">
        <f t="shared" ca="1" si="79"/>
        <v>2118.5709999999999</v>
      </c>
      <c r="Z62" s="115"/>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116"/>
    </row>
    <row r="63" spans="1:51" ht="18.75">
      <c r="A63" s="26">
        <v>9</v>
      </c>
      <c r="B63" s="114">
        <f t="shared" ca="1" si="55"/>
        <v>2078.7709999999997</v>
      </c>
      <c r="C63" s="114">
        <f t="shared" ca="1" si="57"/>
        <v>2061.3509999999997</v>
      </c>
      <c r="D63" s="114">
        <f t="shared" ca="1" si="58"/>
        <v>2036.5509999999997</v>
      </c>
      <c r="E63" s="114">
        <f t="shared" ca="1" si="59"/>
        <v>2037.8710000000001</v>
      </c>
      <c r="F63" s="114">
        <f t="shared" ca="1" si="60"/>
        <v>2039.1209999999999</v>
      </c>
      <c r="G63" s="114">
        <f t="shared" ca="1" si="61"/>
        <v>2051.3809999999999</v>
      </c>
      <c r="H63" s="114">
        <f t="shared" ca="1" si="62"/>
        <v>2060.5509999999999</v>
      </c>
      <c r="I63" s="114">
        <f t="shared" ca="1" si="63"/>
        <v>2089.8209999999999</v>
      </c>
      <c r="J63" s="114">
        <f t="shared" ca="1" si="64"/>
        <v>2104.9410000000003</v>
      </c>
      <c r="K63" s="114">
        <f t="shared" ca="1" si="65"/>
        <v>2108.6410000000001</v>
      </c>
      <c r="L63" s="114">
        <f t="shared" ca="1" si="66"/>
        <v>2128.4609999999998</v>
      </c>
      <c r="M63" s="114">
        <f t="shared" ca="1" si="67"/>
        <v>2116.0909999999999</v>
      </c>
      <c r="N63" s="114">
        <f t="shared" ca="1" si="68"/>
        <v>2111.9010000000003</v>
      </c>
      <c r="O63" s="114">
        <f t="shared" ca="1" si="69"/>
        <v>2114.9409999999998</v>
      </c>
      <c r="P63" s="114">
        <f t="shared" ca="1" si="70"/>
        <v>2118.5209999999997</v>
      </c>
      <c r="Q63" s="114">
        <f t="shared" ca="1" si="71"/>
        <v>2124.5609999999997</v>
      </c>
      <c r="R63" s="114">
        <f t="shared" ca="1" si="72"/>
        <v>2129.3209999999999</v>
      </c>
      <c r="S63" s="114">
        <f t="shared" ca="1" si="73"/>
        <v>2106.7309999999998</v>
      </c>
      <c r="T63" s="114">
        <f t="shared" ca="1" si="74"/>
        <v>2119.0309999999999</v>
      </c>
      <c r="U63" s="114">
        <f t="shared" ca="1" si="75"/>
        <v>2131.9409999999998</v>
      </c>
      <c r="V63" s="114">
        <f t="shared" ca="1" si="76"/>
        <v>2128.5410000000002</v>
      </c>
      <c r="W63" s="114">
        <f t="shared" ca="1" si="77"/>
        <v>2123.511</v>
      </c>
      <c r="X63" s="114">
        <f t="shared" ca="1" si="78"/>
        <v>2124.971</v>
      </c>
      <c r="Y63" s="114">
        <f t="shared" ca="1" si="79"/>
        <v>2114.6910000000003</v>
      </c>
      <c r="Z63" s="115"/>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116"/>
    </row>
    <row r="64" spans="1:51" ht="18.75">
      <c r="A64" s="26">
        <v>10</v>
      </c>
      <c r="B64" s="114">
        <f t="shared" ca="1" si="55"/>
        <v>2071.6509999999998</v>
      </c>
      <c r="C64" s="114">
        <f t="shared" ca="1" si="57"/>
        <v>2062.0909999999999</v>
      </c>
      <c r="D64" s="114">
        <f t="shared" ca="1" si="58"/>
        <v>2048.471</v>
      </c>
      <c r="E64" s="114">
        <f t="shared" ca="1" si="59"/>
        <v>2054.1509999999998</v>
      </c>
      <c r="F64" s="114">
        <f t="shared" ca="1" si="60"/>
        <v>2085.1509999999998</v>
      </c>
      <c r="G64" s="114">
        <f t="shared" ca="1" si="61"/>
        <v>2123.6709999999998</v>
      </c>
      <c r="H64" s="114">
        <f t="shared" ca="1" si="62"/>
        <v>2123.761</v>
      </c>
      <c r="I64" s="114">
        <f t="shared" ca="1" si="63"/>
        <v>2139.2710000000002</v>
      </c>
      <c r="J64" s="114">
        <f t="shared" ca="1" si="64"/>
        <v>2140.9110000000001</v>
      </c>
      <c r="K64" s="114">
        <f t="shared" ca="1" si="65"/>
        <v>2142.4209999999998</v>
      </c>
      <c r="L64" s="114">
        <f t="shared" ca="1" si="66"/>
        <v>2160.8110000000001</v>
      </c>
      <c r="M64" s="114">
        <f t="shared" ca="1" si="67"/>
        <v>2161.4110000000001</v>
      </c>
      <c r="N64" s="114">
        <f t="shared" ca="1" si="68"/>
        <v>2153.8209999999999</v>
      </c>
      <c r="O64" s="114">
        <f t="shared" ca="1" si="69"/>
        <v>2154.471</v>
      </c>
      <c r="P64" s="114">
        <f t="shared" ca="1" si="70"/>
        <v>2149.4609999999998</v>
      </c>
      <c r="Q64" s="114">
        <f t="shared" ca="1" si="71"/>
        <v>2148.2709999999997</v>
      </c>
      <c r="R64" s="114">
        <f t="shared" ca="1" si="72"/>
        <v>2146.2410000000004</v>
      </c>
      <c r="S64" s="114">
        <f t="shared" ca="1" si="73"/>
        <v>2138.5810000000001</v>
      </c>
      <c r="T64" s="114">
        <f t="shared" ca="1" si="74"/>
        <v>2130.9609999999998</v>
      </c>
      <c r="U64" s="114">
        <f t="shared" ca="1" si="75"/>
        <v>2139.5509999999999</v>
      </c>
      <c r="V64" s="114">
        <f t="shared" ca="1" si="76"/>
        <v>2134.4110000000001</v>
      </c>
      <c r="W64" s="114">
        <f t="shared" ca="1" si="77"/>
        <v>2125.7809999999999</v>
      </c>
      <c r="X64" s="114">
        <f t="shared" ca="1" si="78"/>
        <v>2128.761</v>
      </c>
      <c r="Y64" s="114">
        <f t="shared" ca="1" si="79"/>
        <v>2131.1909999999998</v>
      </c>
      <c r="Z64" s="115"/>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116"/>
    </row>
    <row r="65" spans="1:51" ht="18.75">
      <c r="A65" s="26">
        <v>11</v>
      </c>
      <c r="B65" s="114">
        <f t="shared" ca="1" si="55"/>
        <v>2096.0210000000002</v>
      </c>
      <c r="C65" s="114">
        <f t="shared" ca="1" si="57"/>
        <v>2082.7809999999999</v>
      </c>
      <c r="D65" s="114">
        <f t="shared" ca="1" si="58"/>
        <v>2061.5810000000001</v>
      </c>
      <c r="E65" s="114">
        <f t="shared" ca="1" si="59"/>
        <v>2052.6209999999996</v>
      </c>
      <c r="F65" s="114">
        <f t="shared" ca="1" si="60"/>
        <v>2114.8509999999997</v>
      </c>
      <c r="G65" s="114">
        <f t="shared" ca="1" si="61"/>
        <v>2136.2110000000002</v>
      </c>
      <c r="H65" s="114">
        <f t="shared" ca="1" si="62"/>
        <v>2135.2709999999997</v>
      </c>
      <c r="I65" s="114">
        <f t="shared" ca="1" si="63"/>
        <v>2150.3809999999999</v>
      </c>
      <c r="J65" s="114">
        <f t="shared" ca="1" si="64"/>
        <v>2165.1009999999997</v>
      </c>
      <c r="K65" s="114">
        <f t="shared" ca="1" si="65"/>
        <v>2153.491</v>
      </c>
      <c r="L65" s="114">
        <f t="shared" ca="1" si="66"/>
        <v>2162.6509999999998</v>
      </c>
      <c r="M65" s="114">
        <f t="shared" ca="1" si="67"/>
        <v>2173.9110000000001</v>
      </c>
      <c r="N65" s="114">
        <f t="shared" ca="1" si="68"/>
        <v>2173.1109999999999</v>
      </c>
      <c r="O65" s="114">
        <f t="shared" ca="1" si="69"/>
        <v>2183.7309999999998</v>
      </c>
      <c r="P65" s="114">
        <f t="shared" ca="1" si="70"/>
        <v>2180.4610000000002</v>
      </c>
      <c r="Q65" s="114">
        <f t="shared" ca="1" si="71"/>
        <v>2171.3910000000001</v>
      </c>
      <c r="R65" s="114">
        <f t="shared" ca="1" si="72"/>
        <v>2160.5209999999997</v>
      </c>
      <c r="S65" s="114">
        <f t="shared" ca="1" si="73"/>
        <v>2140.1209999999996</v>
      </c>
      <c r="T65" s="114">
        <f t="shared" ca="1" si="74"/>
        <v>2132.7910000000002</v>
      </c>
      <c r="U65" s="114">
        <f t="shared" ca="1" si="75"/>
        <v>2160.9110000000001</v>
      </c>
      <c r="V65" s="114">
        <f t="shared" ca="1" si="76"/>
        <v>2169.5309999999999</v>
      </c>
      <c r="W65" s="114">
        <f t="shared" ca="1" si="77"/>
        <v>2155.5610000000001</v>
      </c>
      <c r="X65" s="114">
        <f t="shared" ca="1" si="78"/>
        <v>2158.261</v>
      </c>
      <c r="Y65" s="114">
        <f t="shared" ca="1" si="79"/>
        <v>2124.1409999999996</v>
      </c>
      <c r="Z65" s="115"/>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116"/>
    </row>
    <row r="66" spans="1:51" ht="18.75">
      <c r="A66" s="26">
        <v>12</v>
      </c>
      <c r="B66" s="114">
        <f t="shared" ca="1" si="55"/>
        <v>2047.1209999999999</v>
      </c>
      <c r="C66" s="114">
        <f t="shared" ca="1" si="57"/>
        <v>2029.6109999999999</v>
      </c>
      <c r="D66" s="114">
        <f t="shared" ca="1" si="58"/>
        <v>2009.951</v>
      </c>
      <c r="E66" s="114">
        <f t="shared" ca="1" si="59"/>
        <v>1981.8810000000001</v>
      </c>
      <c r="F66" s="114">
        <f t="shared" ca="1" si="60"/>
        <v>1984.521</v>
      </c>
      <c r="G66" s="114">
        <f t="shared" ca="1" si="61"/>
        <v>2034.271</v>
      </c>
      <c r="H66" s="114">
        <f t="shared" ca="1" si="62"/>
        <v>2041.981</v>
      </c>
      <c r="I66" s="114">
        <f t="shared" ca="1" si="63"/>
        <v>2060.491</v>
      </c>
      <c r="J66" s="114">
        <f t="shared" ca="1" si="64"/>
        <v>2077.4810000000002</v>
      </c>
      <c r="K66" s="114">
        <f t="shared" ca="1" si="65"/>
        <v>2078.1010000000001</v>
      </c>
      <c r="L66" s="114">
        <f t="shared" ca="1" si="66"/>
        <v>2086.1610000000001</v>
      </c>
      <c r="M66" s="114">
        <f t="shared" ca="1" si="67"/>
        <v>2088.681</v>
      </c>
      <c r="N66" s="114">
        <f t="shared" ca="1" si="68"/>
        <v>2087.0809999999997</v>
      </c>
      <c r="O66" s="114">
        <f t="shared" ca="1" si="69"/>
        <v>2095.5609999999997</v>
      </c>
      <c r="P66" s="114">
        <f t="shared" ca="1" si="70"/>
        <v>2100.0709999999999</v>
      </c>
      <c r="Q66" s="114">
        <f t="shared" ca="1" si="71"/>
        <v>2105.7109999999998</v>
      </c>
      <c r="R66" s="114">
        <f t="shared" ca="1" si="72"/>
        <v>2105.1709999999998</v>
      </c>
      <c r="S66" s="114">
        <f t="shared" ca="1" si="73"/>
        <v>2075.6710000000003</v>
      </c>
      <c r="T66" s="114">
        <f t="shared" ca="1" si="74"/>
        <v>2089.6410000000001</v>
      </c>
      <c r="U66" s="114">
        <f t="shared" ca="1" si="75"/>
        <v>2103.1909999999998</v>
      </c>
      <c r="V66" s="114">
        <f t="shared" ca="1" si="76"/>
        <v>2121.1509999999998</v>
      </c>
      <c r="W66" s="114">
        <f t="shared" ca="1" si="77"/>
        <v>2102.5809999999997</v>
      </c>
      <c r="X66" s="114">
        <f t="shared" ca="1" si="78"/>
        <v>2106.9409999999998</v>
      </c>
      <c r="Y66" s="114">
        <f t="shared" ca="1" si="79"/>
        <v>2071.2709999999997</v>
      </c>
      <c r="Z66" s="115"/>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116"/>
    </row>
    <row r="67" spans="1:51" ht="18.75">
      <c r="A67" s="26">
        <v>13</v>
      </c>
      <c r="B67" s="114">
        <f t="shared" ca="1" si="55"/>
        <v>1982.0910000000001</v>
      </c>
      <c r="C67" s="114">
        <f t="shared" ca="1" si="57"/>
        <v>1971.021</v>
      </c>
      <c r="D67" s="114">
        <f t="shared" ca="1" si="58"/>
        <v>1955.0309999999999</v>
      </c>
      <c r="E67" s="114">
        <f t="shared" ca="1" si="59"/>
        <v>1938.2409999999998</v>
      </c>
      <c r="F67" s="114">
        <f t="shared" ca="1" si="60"/>
        <v>2005.3810000000001</v>
      </c>
      <c r="G67" s="114">
        <f t="shared" ca="1" si="61"/>
        <v>2040.171</v>
      </c>
      <c r="H67" s="114">
        <f t="shared" ca="1" si="62"/>
        <v>2041.8109999999999</v>
      </c>
      <c r="I67" s="114">
        <f t="shared" ca="1" si="63"/>
        <v>2050.1309999999999</v>
      </c>
      <c r="J67" s="114">
        <f t="shared" ca="1" si="64"/>
        <v>2056.511</v>
      </c>
      <c r="K67" s="114">
        <f t="shared" ca="1" si="65"/>
        <v>2090.7610000000004</v>
      </c>
      <c r="L67" s="114">
        <f t="shared" ca="1" si="66"/>
        <v>2094.5809999999997</v>
      </c>
      <c r="M67" s="114">
        <f t="shared" ca="1" si="67"/>
        <v>2062.2809999999999</v>
      </c>
      <c r="N67" s="114">
        <f t="shared" ca="1" si="68"/>
        <v>2059.951</v>
      </c>
      <c r="O67" s="114">
        <f t="shared" ca="1" si="69"/>
        <v>2062.701</v>
      </c>
      <c r="P67" s="114">
        <f t="shared" ca="1" si="70"/>
        <v>2065.0309999999999</v>
      </c>
      <c r="Q67" s="114">
        <f t="shared" ca="1" si="71"/>
        <v>2064.0909999999999</v>
      </c>
      <c r="R67" s="114">
        <f t="shared" ca="1" si="72"/>
        <v>2058.8809999999999</v>
      </c>
      <c r="S67" s="114">
        <f t="shared" ca="1" si="73"/>
        <v>2047.981</v>
      </c>
      <c r="T67" s="114">
        <f t="shared" ca="1" si="74"/>
        <v>2056.5909999999999</v>
      </c>
      <c r="U67" s="114">
        <f t="shared" ca="1" si="75"/>
        <v>2062.1709999999998</v>
      </c>
      <c r="V67" s="114">
        <f t="shared" ca="1" si="76"/>
        <v>2065.4809999999998</v>
      </c>
      <c r="W67" s="114">
        <f t="shared" ca="1" si="77"/>
        <v>2053.1009999999997</v>
      </c>
      <c r="X67" s="114">
        <f t="shared" ca="1" si="78"/>
        <v>2052.2309999999998</v>
      </c>
      <c r="Y67" s="114">
        <f t="shared" ca="1" si="79"/>
        <v>2025.251</v>
      </c>
      <c r="Z67" s="115"/>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116"/>
    </row>
    <row r="68" spans="1:51" ht="18.75">
      <c r="A68" s="26">
        <v>14</v>
      </c>
      <c r="B68" s="114">
        <f t="shared" ca="1" si="55"/>
        <v>1999.761</v>
      </c>
      <c r="C68" s="114">
        <f t="shared" ca="1" si="57"/>
        <v>1993.9409999999998</v>
      </c>
      <c r="D68" s="114">
        <f t="shared" ca="1" si="58"/>
        <v>1977.3909999999998</v>
      </c>
      <c r="E68" s="114">
        <f t="shared" ca="1" si="59"/>
        <v>2008.2709999999997</v>
      </c>
      <c r="F68" s="114">
        <f t="shared" ca="1" si="60"/>
        <v>2008.8909999999998</v>
      </c>
      <c r="G68" s="114">
        <f t="shared" ca="1" si="61"/>
        <v>2056.7109999999998</v>
      </c>
      <c r="H68" s="114">
        <f t="shared" ca="1" si="62"/>
        <v>2056.2809999999999</v>
      </c>
      <c r="I68" s="114">
        <f t="shared" ca="1" si="63"/>
        <v>2060.1709999999998</v>
      </c>
      <c r="J68" s="114">
        <f t="shared" ca="1" si="64"/>
        <v>2071.3009999999999</v>
      </c>
      <c r="K68" s="114">
        <f t="shared" ca="1" si="65"/>
        <v>2059.7509999999997</v>
      </c>
      <c r="L68" s="114">
        <f t="shared" ca="1" si="66"/>
        <v>2085.721</v>
      </c>
      <c r="M68" s="114">
        <f t="shared" ca="1" si="67"/>
        <v>2070.221</v>
      </c>
      <c r="N68" s="114">
        <f t="shared" ca="1" si="68"/>
        <v>2065.3710000000001</v>
      </c>
      <c r="O68" s="114">
        <f t="shared" ca="1" si="69"/>
        <v>2081.3710000000001</v>
      </c>
      <c r="P68" s="114">
        <f t="shared" ca="1" si="70"/>
        <v>2079.4209999999998</v>
      </c>
      <c r="Q68" s="114">
        <f t="shared" ca="1" si="71"/>
        <v>2074.3409999999999</v>
      </c>
      <c r="R68" s="114">
        <f t="shared" ca="1" si="72"/>
        <v>2070.741</v>
      </c>
      <c r="S68" s="114">
        <f t="shared" ca="1" si="73"/>
        <v>2053.3110000000001</v>
      </c>
      <c r="T68" s="114">
        <f t="shared" ca="1" si="74"/>
        <v>2052.0909999999999</v>
      </c>
      <c r="U68" s="114">
        <f t="shared" ca="1" si="75"/>
        <v>2062.0610000000001</v>
      </c>
      <c r="V68" s="114">
        <f t="shared" ca="1" si="76"/>
        <v>2067.7709999999997</v>
      </c>
      <c r="W68" s="114">
        <f t="shared" ca="1" si="77"/>
        <v>2050.9409999999998</v>
      </c>
      <c r="X68" s="114">
        <f t="shared" ca="1" si="78"/>
        <v>2050.951</v>
      </c>
      <c r="Y68" s="114">
        <f t="shared" ca="1" si="79"/>
        <v>2028.441</v>
      </c>
      <c r="Z68" s="115"/>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116"/>
    </row>
    <row r="69" spans="1:51" ht="18.75">
      <c r="A69" s="26">
        <v>15</v>
      </c>
      <c r="B69" s="114">
        <f t="shared" ca="1" si="55"/>
        <v>2057.1010000000001</v>
      </c>
      <c r="C69" s="114">
        <f t="shared" ca="1" si="57"/>
        <v>2052.9009999999998</v>
      </c>
      <c r="D69" s="114">
        <f t="shared" ca="1" si="58"/>
        <v>2021.9009999999998</v>
      </c>
      <c r="E69" s="114">
        <f t="shared" ca="1" si="59"/>
        <v>2039.9009999999998</v>
      </c>
      <c r="F69" s="114">
        <f t="shared" ca="1" si="60"/>
        <v>2059.6509999999998</v>
      </c>
      <c r="G69" s="114">
        <f t="shared" ca="1" si="61"/>
        <v>2096.0909999999999</v>
      </c>
      <c r="H69" s="114">
        <f t="shared" ca="1" si="62"/>
        <v>2102.1809999999996</v>
      </c>
      <c r="I69" s="114">
        <f t="shared" ca="1" si="63"/>
        <v>2116.1909999999998</v>
      </c>
      <c r="J69" s="114">
        <f t="shared" ca="1" si="64"/>
        <v>2131.7809999999999</v>
      </c>
      <c r="K69" s="114">
        <f t="shared" ca="1" si="65"/>
        <v>2141.5810000000001</v>
      </c>
      <c r="L69" s="114">
        <f t="shared" ca="1" si="66"/>
        <v>2134.6110000000003</v>
      </c>
      <c r="M69" s="114">
        <f t="shared" ca="1" si="67"/>
        <v>2131.8809999999999</v>
      </c>
      <c r="N69" s="114">
        <f t="shared" ca="1" si="68"/>
        <v>2131.6710000000003</v>
      </c>
      <c r="O69" s="114">
        <f t="shared" ca="1" si="69"/>
        <v>2139.7610000000004</v>
      </c>
      <c r="P69" s="114">
        <f t="shared" ca="1" si="70"/>
        <v>2142.0610000000001</v>
      </c>
      <c r="Q69" s="114">
        <f t="shared" ca="1" si="71"/>
        <v>2142.2709999999997</v>
      </c>
      <c r="R69" s="114">
        <f t="shared" ca="1" si="72"/>
        <v>2137.3209999999999</v>
      </c>
      <c r="S69" s="114">
        <f t="shared" ca="1" si="73"/>
        <v>2121.8009999999999</v>
      </c>
      <c r="T69" s="114">
        <f t="shared" ca="1" si="74"/>
        <v>2133.2510000000002</v>
      </c>
      <c r="U69" s="114">
        <f t="shared" ca="1" si="75"/>
        <v>2137.201</v>
      </c>
      <c r="V69" s="114">
        <f t="shared" ca="1" si="76"/>
        <v>2128.7109999999998</v>
      </c>
      <c r="W69" s="114">
        <f t="shared" ca="1" si="77"/>
        <v>2122.681</v>
      </c>
      <c r="X69" s="114">
        <f t="shared" ca="1" si="78"/>
        <v>2122.7809999999999</v>
      </c>
      <c r="Y69" s="114">
        <f t="shared" ca="1" si="79"/>
        <v>2086.4609999999998</v>
      </c>
      <c r="Z69" s="115"/>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116"/>
    </row>
    <row r="70" spans="1:51" ht="18.75">
      <c r="A70" s="26">
        <v>16</v>
      </c>
      <c r="B70" s="114">
        <f t="shared" ca="1" si="55"/>
        <v>2060.2809999999999</v>
      </c>
      <c r="C70" s="114">
        <f t="shared" ca="1" si="57"/>
        <v>2051.721</v>
      </c>
      <c r="D70" s="114">
        <f t="shared" ca="1" si="58"/>
        <v>2024.721</v>
      </c>
      <c r="E70" s="114">
        <f t="shared" ca="1" si="59"/>
        <v>2024.261</v>
      </c>
      <c r="F70" s="114">
        <f t="shared" ca="1" si="60"/>
        <v>2036.4409999999998</v>
      </c>
      <c r="G70" s="114">
        <f t="shared" ca="1" si="61"/>
        <v>2070.471</v>
      </c>
      <c r="H70" s="114">
        <f t="shared" ca="1" si="62"/>
        <v>2086.2110000000002</v>
      </c>
      <c r="I70" s="114">
        <f t="shared" ca="1" si="63"/>
        <v>2099.0410000000002</v>
      </c>
      <c r="J70" s="114">
        <f t="shared" ca="1" si="64"/>
        <v>2118.261</v>
      </c>
      <c r="K70" s="114">
        <f t="shared" ca="1" si="65"/>
        <v>2129.0709999999999</v>
      </c>
      <c r="L70" s="114">
        <f t="shared" ca="1" si="66"/>
        <v>2129.2309999999998</v>
      </c>
      <c r="M70" s="114">
        <f t="shared" ca="1" si="67"/>
        <v>2128.011</v>
      </c>
      <c r="N70" s="114">
        <f t="shared" ca="1" si="68"/>
        <v>2135.6910000000003</v>
      </c>
      <c r="O70" s="114">
        <f t="shared" ca="1" si="69"/>
        <v>2137.6409999999996</v>
      </c>
      <c r="P70" s="114">
        <f t="shared" ca="1" si="70"/>
        <v>2139.5410000000002</v>
      </c>
      <c r="Q70" s="114">
        <f t="shared" ca="1" si="71"/>
        <v>2146.3310000000001</v>
      </c>
      <c r="R70" s="114">
        <f t="shared" ca="1" si="72"/>
        <v>2140.6909999999998</v>
      </c>
      <c r="S70" s="114">
        <f t="shared" ca="1" si="73"/>
        <v>2134.5810000000001</v>
      </c>
      <c r="T70" s="114">
        <f t="shared" ca="1" si="74"/>
        <v>2136.6709999999998</v>
      </c>
      <c r="U70" s="114">
        <f t="shared" ca="1" si="75"/>
        <v>2139.181</v>
      </c>
      <c r="V70" s="114">
        <f t="shared" ca="1" si="76"/>
        <v>2126.241</v>
      </c>
      <c r="W70" s="114">
        <f t="shared" ca="1" si="77"/>
        <v>2111.3910000000001</v>
      </c>
      <c r="X70" s="114">
        <f t="shared" ca="1" si="78"/>
        <v>2111.8510000000001</v>
      </c>
      <c r="Y70" s="114">
        <f t="shared" ca="1" si="79"/>
        <v>2083.511</v>
      </c>
      <c r="Z70" s="115"/>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116"/>
    </row>
    <row r="71" spans="1:51" ht="18.75">
      <c r="A71" s="26">
        <v>17</v>
      </c>
      <c r="B71" s="114">
        <f t="shared" ca="1" si="55"/>
        <v>2020.3009999999999</v>
      </c>
      <c r="C71" s="114">
        <f t="shared" ca="1" si="57"/>
        <v>2020.181</v>
      </c>
      <c r="D71" s="114">
        <f t="shared" ca="1" si="58"/>
        <v>2017.1009999999999</v>
      </c>
      <c r="E71" s="114">
        <f t="shared" ca="1" si="59"/>
        <v>2021.3109999999999</v>
      </c>
      <c r="F71" s="114">
        <f t="shared" ca="1" si="60"/>
        <v>2062.6210000000001</v>
      </c>
      <c r="G71" s="114">
        <f t="shared" ca="1" si="61"/>
        <v>2106.2509999999997</v>
      </c>
      <c r="H71" s="114">
        <f t="shared" ca="1" si="62"/>
        <v>2108.4609999999998</v>
      </c>
      <c r="I71" s="114">
        <f t="shared" ca="1" si="63"/>
        <v>2115.2110000000002</v>
      </c>
      <c r="J71" s="114">
        <f t="shared" ca="1" si="64"/>
        <v>2126.5410000000002</v>
      </c>
      <c r="K71" s="114">
        <f t="shared" ca="1" si="65"/>
        <v>2457.0610000000001</v>
      </c>
      <c r="L71" s="114">
        <f t="shared" ca="1" si="66"/>
        <v>2458.3009999999999</v>
      </c>
      <c r="M71" s="114">
        <f t="shared" ca="1" si="67"/>
        <v>2458.2909999999997</v>
      </c>
      <c r="N71" s="114">
        <f t="shared" ca="1" si="68"/>
        <v>2458.6509999999998</v>
      </c>
      <c r="O71" s="114">
        <f t="shared" ca="1" si="69"/>
        <v>2458.5210000000002</v>
      </c>
      <c r="P71" s="114">
        <f t="shared" ca="1" si="70"/>
        <v>2458.3309999999997</v>
      </c>
      <c r="Q71" s="114">
        <f t="shared" ca="1" si="71"/>
        <v>2458.1109999999999</v>
      </c>
      <c r="R71" s="114">
        <f t="shared" ca="1" si="72"/>
        <v>2124.0009999999997</v>
      </c>
      <c r="S71" s="114">
        <f t="shared" ca="1" si="73"/>
        <v>2459.0410000000002</v>
      </c>
      <c r="T71" s="114">
        <f t="shared" ca="1" si="74"/>
        <v>2459.1609999999996</v>
      </c>
      <c r="U71" s="114">
        <f t="shared" ca="1" si="75"/>
        <v>2458.9409999999998</v>
      </c>
      <c r="V71" s="114">
        <f t="shared" ca="1" si="76"/>
        <v>2074.8609999999999</v>
      </c>
      <c r="W71" s="114">
        <f t="shared" ca="1" si="77"/>
        <v>2067.931</v>
      </c>
      <c r="X71" s="114">
        <f t="shared" ca="1" si="78"/>
        <v>2049.7309999999998</v>
      </c>
      <c r="Y71" s="114">
        <f t="shared" ca="1" si="79"/>
        <v>2033.1010000000001</v>
      </c>
      <c r="Z71" s="115"/>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116"/>
    </row>
    <row r="72" spans="1:51" ht="18.75">
      <c r="A72" s="26">
        <v>18</v>
      </c>
      <c r="B72" s="114">
        <f t="shared" ca="1" si="55"/>
        <v>2008.2809999999999</v>
      </c>
      <c r="C72" s="114">
        <f t="shared" ca="1" si="57"/>
        <v>2023.1410000000001</v>
      </c>
      <c r="D72" s="114">
        <f t="shared" ca="1" si="58"/>
        <v>2006.9709999999998</v>
      </c>
      <c r="E72" s="114">
        <f t="shared" ca="1" si="59"/>
        <v>2013.681</v>
      </c>
      <c r="F72" s="114">
        <f t="shared" ca="1" si="60"/>
        <v>2049.8009999999999</v>
      </c>
      <c r="G72" s="114">
        <f t="shared" ca="1" si="61"/>
        <v>2460.4210000000003</v>
      </c>
      <c r="H72" s="114">
        <f t="shared" ca="1" si="62"/>
        <v>2459.7709999999997</v>
      </c>
      <c r="I72" s="114">
        <f t="shared" ca="1" si="63"/>
        <v>2459.6809999999996</v>
      </c>
      <c r="J72" s="114">
        <f t="shared" ca="1" si="64"/>
        <v>2459.0609999999997</v>
      </c>
      <c r="K72" s="114">
        <f t="shared" ca="1" si="65"/>
        <v>2459.1509999999998</v>
      </c>
      <c r="L72" s="114">
        <f t="shared" ca="1" si="66"/>
        <v>2458.9110000000001</v>
      </c>
      <c r="M72" s="114">
        <f t="shared" ca="1" si="67"/>
        <v>2459.471</v>
      </c>
      <c r="N72" s="114">
        <f t="shared" ca="1" si="68"/>
        <v>2460.7710000000002</v>
      </c>
      <c r="O72" s="114">
        <f t="shared" ca="1" si="69"/>
        <v>2460.201</v>
      </c>
      <c r="P72" s="114">
        <f t="shared" ca="1" si="70"/>
        <v>2459.1909999999998</v>
      </c>
      <c r="Q72" s="114">
        <f t="shared" ca="1" si="71"/>
        <v>2458.931</v>
      </c>
      <c r="R72" s="114">
        <f t="shared" ca="1" si="72"/>
        <v>2458.221</v>
      </c>
      <c r="S72" s="114">
        <f t="shared" ca="1" si="73"/>
        <v>2459.9309999999996</v>
      </c>
      <c r="T72" s="114">
        <f t="shared" ca="1" si="74"/>
        <v>2459.7809999999999</v>
      </c>
      <c r="U72" s="114">
        <f t="shared" ca="1" si="75"/>
        <v>2459.1410000000001</v>
      </c>
      <c r="V72" s="114">
        <f t="shared" ca="1" si="76"/>
        <v>2077.9810000000002</v>
      </c>
      <c r="W72" s="114">
        <f t="shared" ca="1" si="77"/>
        <v>2068.701</v>
      </c>
      <c r="X72" s="114">
        <f t="shared" ca="1" si="78"/>
        <v>2035.7309999999998</v>
      </c>
      <c r="Y72" s="114">
        <f t="shared" ca="1" si="79"/>
        <v>2026.171</v>
      </c>
      <c r="Z72" s="115"/>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116"/>
    </row>
    <row r="73" spans="1:51" ht="18.75">
      <c r="A73" s="26">
        <v>19</v>
      </c>
      <c r="B73" s="114">
        <f t="shared" ca="1" si="55"/>
        <v>1980.5509999999997</v>
      </c>
      <c r="C73" s="114">
        <f t="shared" ca="1" si="57"/>
        <v>1978.221</v>
      </c>
      <c r="D73" s="114">
        <f t="shared" ca="1" si="58"/>
        <v>1947.2910000000002</v>
      </c>
      <c r="E73" s="114">
        <f t="shared" ca="1" si="59"/>
        <v>1961.0710000000001</v>
      </c>
      <c r="F73" s="114">
        <f t="shared" ca="1" si="60"/>
        <v>2012.201</v>
      </c>
      <c r="G73" s="114">
        <f t="shared" ca="1" si="61"/>
        <v>2049.7809999999999</v>
      </c>
      <c r="H73" s="114">
        <f t="shared" ca="1" si="62"/>
        <v>2458.7309999999998</v>
      </c>
      <c r="I73" s="114">
        <f t="shared" ca="1" si="63"/>
        <v>2458.6109999999999</v>
      </c>
      <c r="J73" s="114">
        <f t="shared" ca="1" si="64"/>
        <v>2457.6909999999998</v>
      </c>
      <c r="K73" s="114">
        <f t="shared" ca="1" si="65"/>
        <v>2457.9610000000002</v>
      </c>
      <c r="L73" s="114">
        <f t="shared" ca="1" si="66"/>
        <v>2457.8910000000001</v>
      </c>
      <c r="M73" s="114">
        <f t="shared" ca="1" si="67"/>
        <v>2457.6809999999996</v>
      </c>
      <c r="N73" s="114">
        <f t="shared" ca="1" si="68"/>
        <v>2458.2309999999998</v>
      </c>
      <c r="O73" s="114">
        <f t="shared" ca="1" si="69"/>
        <v>2459.5210000000002</v>
      </c>
      <c r="P73" s="114">
        <f t="shared" ca="1" si="70"/>
        <v>2459.5409999999997</v>
      </c>
      <c r="Q73" s="114">
        <f t="shared" ca="1" si="71"/>
        <v>2459.4410000000003</v>
      </c>
      <c r="R73" s="114">
        <f t="shared" ca="1" si="72"/>
        <v>2459.221</v>
      </c>
      <c r="S73" s="114">
        <f t="shared" ca="1" si="73"/>
        <v>2459.431</v>
      </c>
      <c r="T73" s="114">
        <f t="shared" ca="1" si="74"/>
        <v>2458.971</v>
      </c>
      <c r="U73" s="114">
        <f t="shared" ca="1" si="75"/>
        <v>2458.4209999999998</v>
      </c>
      <c r="V73" s="114">
        <f t="shared" ca="1" si="76"/>
        <v>2457.9409999999998</v>
      </c>
      <c r="W73" s="114">
        <f t="shared" ca="1" si="77"/>
        <v>2041.511</v>
      </c>
      <c r="X73" s="114">
        <f t="shared" ca="1" si="78"/>
        <v>2002.441</v>
      </c>
      <c r="Y73" s="114">
        <f t="shared" ca="1" si="79"/>
        <v>2024.2710000000002</v>
      </c>
      <c r="Z73" s="115"/>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116"/>
    </row>
    <row r="74" spans="1:51" ht="18.75">
      <c r="A74" s="26">
        <v>20</v>
      </c>
      <c r="B74" s="114">
        <f t="shared" ca="1" si="55"/>
        <v>2017.241</v>
      </c>
      <c r="C74" s="114">
        <f t="shared" ca="1" si="57"/>
        <v>2014.3109999999999</v>
      </c>
      <c r="D74" s="114">
        <f t="shared" ca="1" si="58"/>
        <v>1980.001</v>
      </c>
      <c r="E74" s="114">
        <f t="shared" ca="1" si="59"/>
        <v>1987.6309999999999</v>
      </c>
      <c r="F74" s="114">
        <f t="shared" ca="1" si="60"/>
        <v>2460.3209999999999</v>
      </c>
      <c r="G74" s="114">
        <f t="shared" ca="1" si="61"/>
        <v>2458.3209999999999</v>
      </c>
      <c r="H74" s="114">
        <f t="shared" ca="1" si="62"/>
        <v>2460.1909999999998</v>
      </c>
      <c r="I74" s="114">
        <f t="shared" ca="1" si="63"/>
        <v>2459.9809999999998</v>
      </c>
      <c r="J74" s="114">
        <f t="shared" ca="1" si="64"/>
        <v>2458.5809999999997</v>
      </c>
      <c r="K74" s="114">
        <f t="shared" ca="1" si="65"/>
        <v>2458.6809999999996</v>
      </c>
      <c r="L74" s="114">
        <f t="shared" ca="1" si="66"/>
        <v>2458.6210000000001</v>
      </c>
      <c r="M74" s="114">
        <f t="shared" ca="1" si="67"/>
        <v>2458.3809999999999</v>
      </c>
      <c r="N74" s="114">
        <f t="shared" ca="1" si="68"/>
        <v>2458.9409999999998</v>
      </c>
      <c r="O74" s="114">
        <f t="shared" ca="1" si="69"/>
        <v>2460.7109999999998</v>
      </c>
      <c r="P74" s="114">
        <f t="shared" ca="1" si="70"/>
        <v>2460.491</v>
      </c>
      <c r="Q74" s="114">
        <f t="shared" ca="1" si="71"/>
        <v>2460.4110000000001</v>
      </c>
      <c r="R74" s="114">
        <f t="shared" ca="1" si="72"/>
        <v>2459.8209999999999</v>
      </c>
      <c r="S74" s="114">
        <f t="shared" ca="1" si="73"/>
        <v>2461.2809999999999</v>
      </c>
      <c r="T74" s="114">
        <f t="shared" ca="1" si="74"/>
        <v>2459.471</v>
      </c>
      <c r="U74" s="114">
        <f t="shared" ca="1" si="75"/>
        <v>2458.8109999999997</v>
      </c>
      <c r="V74" s="114">
        <f t="shared" ca="1" si="76"/>
        <v>2457.6210000000001</v>
      </c>
      <c r="W74" s="114">
        <f t="shared" ca="1" si="77"/>
        <v>2057.261</v>
      </c>
      <c r="X74" s="114">
        <f t="shared" ca="1" si="78"/>
        <v>2038.8809999999999</v>
      </c>
      <c r="Y74" s="114">
        <f t="shared" ca="1" si="79"/>
        <v>2034.981</v>
      </c>
      <c r="Z74" s="115"/>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116"/>
    </row>
    <row r="75" spans="1:51" ht="18.75">
      <c r="A75" s="26">
        <v>21</v>
      </c>
      <c r="B75" s="114">
        <f t="shared" ca="1" si="55"/>
        <v>2034.0609999999999</v>
      </c>
      <c r="C75" s="114">
        <f t="shared" ca="1" si="57"/>
        <v>2033.2809999999999</v>
      </c>
      <c r="D75" s="114">
        <f t="shared" ca="1" si="58"/>
        <v>2007.481</v>
      </c>
      <c r="E75" s="114">
        <f t="shared" ca="1" si="59"/>
        <v>2024.1610000000001</v>
      </c>
      <c r="F75" s="114">
        <f t="shared" ca="1" si="60"/>
        <v>2075.701</v>
      </c>
      <c r="G75" s="114">
        <f t="shared" ca="1" si="61"/>
        <v>2470.3310000000001</v>
      </c>
      <c r="H75" s="114">
        <f t="shared" ca="1" si="62"/>
        <v>2471.3809999999999</v>
      </c>
      <c r="I75" s="114">
        <f t="shared" ca="1" si="63"/>
        <v>2470.9009999999998</v>
      </c>
      <c r="J75" s="114">
        <f t="shared" ca="1" si="64"/>
        <v>2469.721</v>
      </c>
      <c r="K75" s="114">
        <f t="shared" ca="1" si="65"/>
        <v>2469.7909999999997</v>
      </c>
      <c r="L75" s="114">
        <f t="shared" ca="1" si="66"/>
        <v>2469.5010000000002</v>
      </c>
      <c r="M75" s="114">
        <f t="shared" ca="1" si="67"/>
        <v>2470.261</v>
      </c>
      <c r="N75" s="114">
        <f t="shared" ca="1" si="68"/>
        <v>2472.3710000000001</v>
      </c>
      <c r="O75" s="114">
        <f t="shared" ca="1" si="69"/>
        <v>2471.5709999999999</v>
      </c>
      <c r="P75" s="114">
        <f t="shared" ca="1" si="70"/>
        <v>2471.3809999999999</v>
      </c>
      <c r="Q75" s="114">
        <f t="shared" ca="1" si="71"/>
        <v>2470.8709999999996</v>
      </c>
      <c r="R75" s="114">
        <f t="shared" ca="1" si="72"/>
        <v>2470.261</v>
      </c>
      <c r="S75" s="114">
        <f t="shared" ca="1" si="73"/>
        <v>2471.5009999999997</v>
      </c>
      <c r="T75" s="114">
        <f t="shared" ca="1" si="74"/>
        <v>2469.9909999999995</v>
      </c>
      <c r="U75" s="114">
        <f t="shared" ca="1" si="75"/>
        <v>2469.3710000000001</v>
      </c>
      <c r="V75" s="114">
        <f t="shared" ca="1" si="76"/>
        <v>2467.971</v>
      </c>
      <c r="W75" s="114">
        <f t="shared" ca="1" si="77"/>
        <v>2108.741</v>
      </c>
      <c r="X75" s="114">
        <f t="shared" ca="1" si="78"/>
        <v>2068.3009999999999</v>
      </c>
      <c r="Y75" s="114">
        <f t="shared" ca="1" si="79"/>
        <v>2067.8710000000001</v>
      </c>
      <c r="Z75" s="115"/>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116"/>
    </row>
    <row r="76" spans="1:51" ht="18.75">
      <c r="A76" s="26">
        <v>22</v>
      </c>
      <c r="B76" s="114">
        <f t="shared" ca="1" si="55"/>
        <v>2076.0309999999999</v>
      </c>
      <c r="C76" s="114">
        <f t="shared" ca="1" si="57"/>
        <v>2063.8609999999999</v>
      </c>
      <c r="D76" s="114">
        <f t="shared" ca="1" si="58"/>
        <v>2017.191</v>
      </c>
      <c r="E76" s="114">
        <f t="shared" ca="1" si="59"/>
        <v>1959.6009999999999</v>
      </c>
      <c r="F76" s="114">
        <f t="shared" ca="1" si="60"/>
        <v>2055.2110000000002</v>
      </c>
      <c r="G76" s="114">
        <f t="shared" ca="1" si="61"/>
        <v>2104.9410000000003</v>
      </c>
      <c r="H76" s="114">
        <f t="shared" ca="1" si="62"/>
        <v>2516.5509999999999</v>
      </c>
      <c r="I76" s="114">
        <f t="shared" ca="1" si="63"/>
        <v>2516.931</v>
      </c>
      <c r="J76" s="114">
        <f t="shared" ca="1" si="64"/>
        <v>2516.9510000000005</v>
      </c>
      <c r="K76" s="114">
        <f t="shared" ca="1" si="65"/>
        <v>2517.0410000000002</v>
      </c>
      <c r="L76" s="114">
        <f t="shared" ca="1" si="66"/>
        <v>2517.2309999999998</v>
      </c>
      <c r="M76" s="114">
        <f t="shared" ca="1" si="67"/>
        <v>2516.7810000000004</v>
      </c>
      <c r="N76" s="114">
        <f t="shared" ca="1" si="68"/>
        <v>2516.471</v>
      </c>
      <c r="O76" s="114">
        <f t="shared" ca="1" si="69"/>
        <v>2515.9110000000001</v>
      </c>
      <c r="P76" s="114">
        <f t="shared" ca="1" si="70"/>
        <v>2515.491</v>
      </c>
      <c r="Q76" s="114">
        <f t="shared" ca="1" si="71"/>
        <v>2515.1209999999996</v>
      </c>
      <c r="R76" s="114">
        <f t="shared" ca="1" si="72"/>
        <v>2514.3110000000001</v>
      </c>
      <c r="S76" s="114">
        <f t="shared" ca="1" si="73"/>
        <v>2140.4410000000003</v>
      </c>
      <c r="T76" s="114">
        <f t="shared" ca="1" si="74"/>
        <v>2514.6409999999996</v>
      </c>
      <c r="U76" s="114">
        <f t="shared" ca="1" si="75"/>
        <v>2515.3209999999995</v>
      </c>
      <c r="V76" s="114">
        <f t="shared" ca="1" si="76"/>
        <v>2142.5509999999999</v>
      </c>
      <c r="W76" s="114">
        <f t="shared" ca="1" si="77"/>
        <v>2137.1109999999999</v>
      </c>
      <c r="X76" s="114">
        <f t="shared" ca="1" si="78"/>
        <v>2112.3210000000004</v>
      </c>
      <c r="Y76" s="114">
        <f t="shared" ca="1" si="79"/>
        <v>2105.1309999999999</v>
      </c>
      <c r="Z76" s="115"/>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116"/>
    </row>
    <row r="77" spans="1:51" ht="18.75">
      <c r="A77" s="26">
        <v>23</v>
      </c>
      <c r="B77" s="114">
        <f t="shared" ca="1" si="55"/>
        <v>2042.011</v>
      </c>
      <c r="C77" s="114">
        <f t="shared" ca="1" si="57"/>
        <v>2030.931</v>
      </c>
      <c r="D77" s="114">
        <f t="shared" ca="1" si="58"/>
        <v>1950.021</v>
      </c>
      <c r="E77" s="114">
        <f t="shared" ca="1" si="59"/>
        <v>1915.1610000000001</v>
      </c>
      <c r="F77" s="114">
        <f t="shared" ca="1" si="60"/>
        <v>1947.0110000000002</v>
      </c>
      <c r="G77" s="114">
        <f t="shared" ca="1" si="61"/>
        <v>2025.471</v>
      </c>
      <c r="H77" s="114">
        <f t="shared" ca="1" si="62"/>
        <v>2060.5309999999999</v>
      </c>
      <c r="I77" s="114">
        <f t="shared" ca="1" si="63"/>
        <v>2517.0810000000001</v>
      </c>
      <c r="J77" s="114">
        <f t="shared" ca="1" si="64"/>
        <v>2516.8409999999999</v>
      </c>
      <c r="K77" s="114">
        <f t="shared" ca="1" si="65"/>
        <v>2516.7810000000004</v>
      </c>
      <c r="L77" s="114">
        <f t="shared" ca="1" si="66"/>
        <v>2516.6609999999996</v>
      </c>
      <c r="M77" s="114">
        <f t="shared" ca="1" si="67"/>
        <v>2516.4210000000003</v>
      </c>
      <c r="N77" s="114">
        <f t="shared" ca="1" si="68"/>
        <v>2516.1509999999998</v>
      </c>
      <c r="O77" s="114">
        <f t="shared" ca="1" si="69"/>
        <v>2515.5309999999999</v>
      </c>
      <c r="P77" s="114">
        <f t="shared" ca="1" si="70"/>
        <v>2514.0709999999995</v>
      </c>
      <c r="Q77" s="114">
        <f t="shared" ca="1" si="71"/>
        <v>2513.8410000000003</v>
      </c>
      <c r="R77" s="114">
        <f t="shared" ca="1" si="72"/>
        <v>2513.1110000000003</v>
      </c>
      <c r="S77" s="114">
        <f t="shared" ca="1" si="73"/>
        <v>2515.9409999999998</v>
      </c>
      <c r="T77" s="114">
        <f t="shared" ca="1" si="74"/>
        <v>2515.1109999999994</v>
      </c>
      <c r="U77" s="114">
        <f t="shared" ca="1" si="75"/>
        <v>2515.181</v>
      </c>
      <c r="V77" s="114">
        <f t="shared" ca="1" si="76"/>
        <v>2113.511</v>
      </c>
      <c r="W77" s="114">
        <f t="shared" ca="1" si="77"/>
        <v>2033.6610000000001</v>
      </c>
      <c r="X77" s="114">
        <f t="shared" ca="1" si="78"/>
        <v>1924.3109999999999</v>
      </c>
      <c r="Y77" s="114">
        <f t="shared" ca="1" si="79"/>
        <v>1918.921</v>
      </c>
      <c r="Z77" s="115"/>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116"/>
    </row>
    <row r="78" spans="1:51" ht="18.75">
      <c r="A78" s="26">
        <v>24</v>
      </c>
      <c r="B78" s="114">
        <f t="shared" ca="1" si="55"/>
        <v>2033.451</v>
      </c>
      <c r="C78" s="114">
        <f t="shared" ca="1" si="57"/>
        <v>2049.2809999999999</v>
      </c>
      <c r="D78" s="114">
        <f t="shared" ca="1" si="58"/>
        <v>2040.241</v>
      </c>
      <c r="E78" s="114">
        <f t="shared" ca="1" si="59"/>
        <v>2042.7709999999997</v>
      </c>
      <c r="F78" s="114">
        <f t="shared" ca="1" si="60"/>
        <v>2078.2109999999998</v>
      </c>
      <c r="G78" s="114">
        <f t="shared" ca="1" si="61"/>
        <v>2512.3009999999999</v>
      </c>
      <c r="H78" s="114">
        <f t="shared" ca="1" si="62"/>
        <v>2512.0410000000002</v>
      </c>
      <c r="I78" s="114">
        <f t="shared" ca="1" si="63"/>
        <v>2511.7109999999998</v>
      </c>
      <c r="J78" s="114">
        <f t="shared" ca="1" si="64"/>
        <v>2512.3409999999999</v>
      </c>
      <c r="K78" s="114">
        <f t="shared" ca="1" si="65"/>
        <v>2513.9009999999998</v>
      </c>
      <c r="L78" s="114">
        <f t="shared" ca="1" si="66"/>
        <v>2513.5209999999997</v>
      </c>
      <c r="M78" s="114">
        <f t="shared" ca="1" si="67"/>
        <v>2513.9809999999998</v>
      </c>
      <c r="N78" s="114">
        <f t="shared" ca="1" si="68"/>
        <v>2513.5609999999997</v>
      </c>
      <c r="O78" s="114">
        <f t="shared" ca="1" si="69"/>
        <v>2512.4409999999998</v>
      </c>
      <c r="P78" s="114">
        <f t="shared" ca="1" si="70"/>
        <v>2512.451</v>
      </c>
      <c r="Q78" s="114">
        <f t="shared" ca="1" si="71"/>
        <v>2511.9509999999996</v>
      </c>
      <c r="R78" s="114">
        <f t="shared" ca="1" si="72"/>
        <v>2510.8409999999999</v>
      </c>
      <c r="S78" s="114">
        <f t="shared" ca="1" si="73"/>
        <v>2512.971</v>
      </c>
      <c r="T78" s="114">
        <f t="shared" ca="1" si="74"/>
        <v>2512.8110000000001</v>
      </c>
      <c r="U78" s="114">
        <f t="shared" ca="1" si="75"/>
        <v>2512.9809999999998</v>
      </c>
      <c r="V78" s="114">
        <f t="shared" ca="1" si="76"/>
        <v>2512.4009999999998</v>
      </c>
      <c r="W78" s="114">
        <f t="shared" ca="1" si="77"/>
        <v>2101.4509999999996</v>
      </c>
      <c r="X78" s="114">
        <f t="shared" ca="1" si="78"/>
        <v>2071.1909999999998</v>
      </c>
      <c r="Y78" s="114">
        <f t="shared" ca="1" si="79"/>
        <v>2045.5809999999999</v>
      </c>
      <c r="Z78" s="115"/>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116"/>
    </row>
    <row r="79" spans="1:51" ht="18.75">
      <c r="A79" s="26">
        <v>25</v>
      </c>
      <c r="B79" s="114">
        <f t="shared" ca="1" si="55"/>
        <v>2024.3609999999999</v>
      </c>
      <c r="C79" s="114">
        <f t="shared" ca="1" si="57"/>
        <v>2025.5609999999999</v>
      </c>
      <c r="D79" s="114">
        <f t="shared" ca="1" si="58"/>
        <v>2024.6410000000001</v>
      </c>
      <c r="E79" s="114">
        <f t="shared" ca="1" si="59"/>
        <v>2025.3510000000001</v>
      </c>
      <c r="F79" s="114">
        <f t="shared" ca="1" si="60"/>
        <v>2514.741</v>
      </c>
      <c r="G79" s="114">
        <f t="shared" ca="1" si="61"/>
        <v>2513.9909999999995</v>
      </c>
      <c r="H79" s="114">
        <f t="shared" ca="1" si="62"/>
        <v>2514.3510000000001</v>
      </c>
      <c r="I79" s="114">
        <f t="shared" ca="1" si="63"/>
        <v>2514.1109999999999</v>
      </c>
      <c r="J79" s="114">
        <f t="shared" ca="1" si="64"/>
        <v>2512.4709999999995</v>
      </c>
      <c r="K79" s="114">
        <f t="shared" ca="1" si="65"/>
        <v>2515.7209999999995</v>
      </c>
      <c r="L79" s="114">
        <f t="shared" ca="1" si="66"/>
        <v>2517.491</v>
      </c>
      <c r="M79" s="114">
        <f t="shared" ca="1" si="67"/>
        <v>2515.4110000000001</v>
      </c>
      <c r="N79" s="114">
        <f t="shared" ca="1" si="68"/>
        <v>2514.9610000000002</v>
      </c>
      <c r="O79" s="114">
        <f t="shared" ca="1" si="69"/>
        <v>2514.1609999999996</v>
      </c>
      <c r="P79" s="114">
        <f t="shared" ca="1" si="70"/>
        <v>2514.181</v>
      </c>
      <c r="Q79" s="114">
        <f t="shared" ca="1" si="71"/>
        <v>2515.5809999999997</v>
      </c>
      <c r="R79" s="114">
        <f t="shared" ca="1" si="72"/>
        <v>2512.9009999999998</v>
      </c>
      <c r="S79" s="114">
        <f t="shared" ca="1" si="73"/>
        <v>2514.2009999999996</v>
      </c>
      <c r="T79" s="114">
        <f t="shared" ca="1" si="74"/>
        <v>2513.261</v>
      </c>
      <c r="U79" s="114">
        <f t="shared" ca="1" si="75"/>
        <v>2512.701</v>
      </c>
      <c r="V79" s="114">
        <f t="shared" ca="1" si="76"/>
        <v>2511.5210000000002</v>
      </c>
      <c r="W79" s="114">
        <f t="shared" ca="1" si="77"/>
        <v>2070.0909999999999</v>
      </c>
      <c r="X79" s="114">
        <f t="shared" ca="1" si="78"/>
        <v>2066.261</v>
      </c>
      <c r="Y79" s="114">
        <f t="shared" ca="1" si="79"/>
        <v>2037.5710000000001</v>
      </c>
      <c r="Z79" s="115"/>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116"/>
    </row>
    <row r="80" spans="1:51" ht="18.75">
      <c r="A80" s="26">
        <v>26</v>
      </c>
      <c r="B80" s="114">
        <f t="shared" ca="1" si="55"/>
        <v>1988.8610000000001</v>
      </c>
      <c r="C80" s="114">
        <f t="shared" ca="1" si="57"/>
        <v>1984.8810000000001</v>
      </c>
      <c r="D80" s="114">
        <f t="shared" ca="1" si="58"/>
        <v>1916.9009999999998</v>
      </c>
      <c r="E80" s="114">
        <f t="shared" ca="1" si="59"/>
        <v>1934.241</v>
      </c>
      <c r="F80" s="114">
        <f t="shared" ca="1" si="60"/>
        <v>2006.921</v>
      </c>
      <c r="G80" s="114">
        <f t="shared" ca="1" si="61"/>
        <v>2034.9709999999998</v>
      </c>
      <c r="H80" s="114">
        <f t="shared" ca="1" si="62"/>
        <v>2513.8710000000001</v>
      </c>
      <c r="I80" s="114">
        <f t="shared" ca="1" si="63"/>
        <v>2514.0209999999997</v>
      </c>
      <c r="J80" s="114">
        <f t="shared" ca="1" si="64"/>
        <v>2512.5309999999999</v>
      </c>
      <c r="K80" s="114">
        <f t="shared" ca="1" si="65"/>
        <v>2516.4310000000005</v>
      </c>
      <c r="L80" s="114">
        <f t="shared" ca="1" si="66"/>
        <v>2515.6010000000001</v>
      </c>
      <c r="M80" s="114">
        <f t="shared" ca="1" si="67"/>
        <v>2515.4609999999998</v>
      </c>
      <c r="N80" s="114">
        <f t="shared" ca="1" si="68"/>
        <v>2516.1509999999998</v>
      </c>
      <c r="O80" s="114">
        <f t="shared" ca="1" si="69"/>
        <v>2515.5009999999997</v>
      </c>
      <c r="P80" s="114">
        <f t="shared" ca="1" si="70"/>
        <v>2515.6809999999996</v>
      </c>
      <c r="Q80" s="114">
        <f t="shared" ca="1" si="71"/>
        <v>2514.8710000000001</v>
      </c>
      <c r="R80" s="114">
        <f t="shared" ca="1" si="72"/>
        <v>2513.5709999999999</v>
      </c>
      <c r="S80" s="114">
        <f t="shared" ca="1" si="73"/>
        <v>2513.8009999999999</v>
      </c>
      <c r="T80" s="114">
        <f t="shared" ca="1" si="74"/>
        <v>2513.1309999999999</v>
      </c>
      <c r="U80" s="114">
        <f t="shared" ca="1" si="75"/>
        <v>2512.0310000000004</v>
      </c>
      <c r="V80" s="114">
        <f t="shared" ca="1" si="76"/>
        <v>2510.8110000000001</v>
      </c>
      <c r="W80" s="114">
        <f t="shared" ca="1" si="77"/>
        <v>2041.6709999999998</v>
      </c>
      <c r="X80" s="114">
        <f t="shared" ca="1" si="78"/>
        <v>2030.6310000000001</v>
      </c>
      <c r="Y80" s="114">
        <f t="shared" ca="1" si="79"/>
        <v>2016.8610000000001</v>
      </c>
      <c r="Z80" s="115"/>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116"/>
    </row>
    <row r="81" spans="1:51" ht="18.75">
      <c r="A81" s="26">
        <v>27</v>
      </c>
      <c r="B81" s="114">
        <f t="shared" ca="1" si="55"/>
        <v>2019.941</v>
      </c>
      <c r="C81" s="114">
        <f t="shared" ca="1" si="57"/>
        <v>2032.1310000000001</v>
      </c>
      <c r="D81" s="114">
        <f t="shared" ca="1" si="58"/>
        <v>2024.6110000000001</v>
      </c>
      <c r="E81" s="114">
        <f t="shared" ca="1" si="59"/>
        <v>2032.5710000000001</v>
      </c>
      <c r="F81" s="114">
        <f t="shared" ca="1" si="60"/>
        <v>2040.5909999999999</v>
      </c>
      <c r="G81" s="114">
        <f t="shared" ca="1" si="61"/>
        <v>2515.3910000000001</v>
      </c>
      <c r="H81" s="114">
        <f t="shared" ca="1" si="62"/>
        <v>2512.7910000000002</v>
      </c>
      <c r="I81" s="114">
        <f t="shared" ca="1" si="63"/>
        <v>2513.8109999999997</v>
      </c>
      <c r="J81" s="114">
        <f t="shared" ca="1" si="64"/>
        <v>2514.1709999999998</v>
      </c>
      <c r="K81" s="114">
        <f t="shared" ca="1" si="65"/>
        <v>2513.3909999999996</v>
      </c>
      <c r="L81" s="114">
        <f t="shared" ca="1" si="66"/>
        <v>2512.4409999999998</v>
      </c>
      <c r="M81" s="114">
        <f t="shared" ca="1" si="67"/>
        <v>2513.0009999999997</v>
      </c>
      <c r="N81" s="114">
        <f t="shared" ca="1" si="68"/>
        <v>2512.8609999999999</v>
      </c>
      <c r="O81" s="114">
        <f t="shared" ca="1" si="69"/>
        <v>2511.3209999999999</v>
      </c>
      <c r="P81" s="114">
        <f t="shared" ca="1" si="70"/>
        <v>2513.0209999999997</v>
      </c>
      <c r="Q81" s="114">
        <f t="shared" ca="1" si="71"/>
        <v>2513.4009999999998</v>
      </c>
      <c r="R81" s="114">
        <f t="shared" ca="1" si="72"/>
        <v>2511.971</v>
      </c>
      <c r="S81" s="114">
        <f t="shared" ca="1" si="73"/>
        <v>2511.9209999999998</v>
      </c>
      <c r="T81" s="114">
        <f t="shared" ca="1" si="74"/>
        <v>2511.6909999999998</v>
      </c>
      <c r="U81" s="114">
        <f t="shared" ca="1" si="75"/>
        <v>2510.3609999999999</v>
      </c>
      <c r="V81" s="114">
        <f t="shared" ca="1" si="76"/>
        <v>2509.6410000000001</v>
      </c>
      <c r="W81" s="114">
        <f t="shared" ca="1" si="77"/>
        <v>2094.6910000000003</v>
      </c>
      <c r="X81" s="114">
        <f t="shared" ca="1" si="78"/>
        <v>2070.261</v>
      </c>
      <c r="Y81" s="114">
        <f t="shared" ca="1" si="79"/>
        <v>2040.8509999999999</v>
      </c>
      <c r="Z81" s="115"/>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116"/>
    </row>
    <row r="82" spans="1:51" ht="18.75">
      <c r="A82" s="26">
        <v>28</v>
      </c>
      <c r="B82" s="114">
        <f t="shared" ca="1" si="55"/>
        <v>2041.8209999999999</v>
      </c>
      <c r="C82" s="114">
        <f t="shared" ca="1" si="57"/>
        <v>2043.3209999999999</v>
      </c>
      <c r="D82" s="114">
        <f t="shared" ca="1" si="58"/>
        <v>2036.0909999999999</v>
      </c>
      <c r="E82" s="114">
        <f t="shared" ca="1" si="59"/>
        <v>2021.9309999999998</v>
      </c>
      <c r="F82" s="114">
        <f t="shared" ca="1" si="60"/>
        <v>2513.5109999999995</v>
      </c>
      <c r="G82" s="114">
        <f t="shared" ca="1" si="61"/>
        <v>2514.5509999999995</v>
      </c>
      <c r="H82" s="114">
        <f t="shared" ca="1" si="62"/>
        <v>2512.4309999999996</v>
      </c>
      <c r="I82" s="114">
        <f t="shared" ca="1" si="63"/>
        <v>2511.8709999999996</v>
      </c>
      <c r="J82" s="114">
        <f t="shared" ca="1" si="64"/>
        <v>2509.9610000000002</v>
      </c>
      <c r="K82" s="114">
        <f t="shared" ca="1" si="65"/>
        <v>2513.7809999999999</v>
      </c>
      <c r="L82" s="114">
        <f t="shared" ca="1" si="66"/>
        <v>2513.701</v>
      </c>
      <c r="M82" s="114">
        <f t="shared" ca="1" si="67"/>
        <v>2513.4709999999995</v>
      </c>
      <c r="N82" s="114">
        <f t="shared" ca="1" si="68"/>
        <v>2513.761</v>
      </c>
      <c r="O82" s="114">
        <f t="shared" ca="1" si="69"/>
        <v>2512.6410000000001</v>
      </c>
      <c r="P82" s="114">
        <f t="shared" ca="1" si="70"/>
        <v>2513.761</v>
      </c>
      <c r="Q82" s="114">
        <f t="shared" ca="1" si="71"/>
        <v>2513.0610000000001</v>
      </c>
      <c r="R82" s="114">
        <f t="shared" ca="1" si="72"/>
        <v>2513.6710000000003</v>
      </c>
      <c r="S82" s="114">
        <f t="shared" ca="1" si="73"/>
        <v>2077.8710000000001</v>
      </c>
      <c r="T82" s="114">
        <f t="shared" ca="1" si="74"/>
        <v>2084.1909999999998</v>
      </c>
      <c r="U82" s="114">
        <f t="shared" ca="1" si="75"/>
        <v>2087.4209999999998</v>
      </c>
      <c r="V82" s="114">
        <f t="shared" ca="1" si="76"/>
        <v>2093.8609999999999</v>
      </c>
      <c r="W82" s="114">
        <f t="shared" ca="1" si="77"/>
        <v>2071.5210000000002</v>
      </c>
      <c r="X82" s="114">
        <f t="shared" ca="1" si="78"/>
        <v>2069.0709999999999</v>
      </c>
      <c r="Y82" s="114">
        <f t="shared" ca="1" si="79"/>
        <v>2042.481</v>
      </c>
      <c r="Z82" s="115"/>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116"/>
    </row>
    <row r="83" spans="1:51" ht="18.75">
      <c r="A83" s="26">
        <v>29</v>
      </c>
      <c r="B83" s="114">
        <f t="shared" ca="1" si="55"/>
        <v>2045.511</v>
      </c>
      <c r="C83" s="114">
        <f t="shared" ca="1" si="57"/>
        <v>2041.9309999999998</v>
      </c>
      <c r="D83" s="114">
        <f t="shared" ca="1" si="58"/>
        <v>2033.5509999999999</v>
      </c>
      <c r="E83" s="114">
        <f t="shared" ca="1" si="59"/>
        <v>2004.5910000000001</v>
      </c>
      <c r="F83" s="114">
        <f t="shared" ca="1" si="60"/>
        <v>2014.4909999999998</v>
      </c>
      <c r="G83" s="114">
        <f t="shared" ca="1" si="61"/>
        <v>2033.231</v>
      </c>
      <c r="H83" s="114">
        <f t="shared" ca="1" si="62"/>
        <v>2028.481</v>
      </c>
      <c r="I83" s="114">
        <f t="shared" ca="1" si="63"/>
        <v>2028.761</v>
      </c>
      <c r="J83" s="114">
        <f t="shared" ca="1" si="64"/>
        <v>2043.0509999999999</v>
      </c>
      <c r="K83" s="114">
        <f t="shared" ca="1" si="65"/>
        <v>2038.0310000000002</v>
      </c>
      <c r="L83" s="114">
        <f t="shared" ca="1" si="66"/>
        <v>2038.8310000000001</v>
      </c>
      <c r="M83" s="114">
        <f t="shared" ca="1" si="67"/>
        <v>2042.1909999999998</v>
      </c>
      <c r="N83" s="114">
        <f t="shared" ca="1" si="68"/>
        <v>2052.951</v>
      </c>
      <c r="O83" s="114">
        <f t="shared" ca="1" si="69"/>
        <v>2058.8809999999999</v>
      </c>
      <c r="P83" s="114">
        <f t="shared" ca="1" si="70"/>
        <v>2055.7809999999999</v>
      </c>
      <c r="Q83" s="114">
        <f t="shared" ca="1" si="71"/>
        <v>2058.0410000000002</v>
      </c>
      <c r="R83" s="114">
        <f t="shared" ca="1" si="72"/>
        <v>2065.8609999999999</v>
      </c>
      <c r="S83" s="114">
        <f t="shared" ca="1" si="73"/>
        <v>2046.9110000000001</v>
      </c>
      <c r="T83" s="114">
        <f t="shared" ca="1" si="74"/>
        <v>2050.6410000000001</v>
      </c>
      <c r="U83" s="114">
        <f t="shared" ca="1" si="75"/>
        <v>2064.3510000000001</v>
      </c>
      <c r="V83" s="114">
        <f t="shared" ca="1" si="76"/>
        <v>2088.8110000000001</v>
      </c>
      <c r="W83" s="114">
        <f t="shared" ca="1" si="77"/>
        <v>2086.681</v>
      </c>
      <c r="X83" s="114">
        <f t="shared" ca="1" si="78"/>
        <v>2072.4609999999998</v>
      </c>
      <c r="Y83" s="114">
        <f t="shared" ca="1" si="79"/>
        <v>2046.3910000000001</v>
      </c>
      <c r="Z83" s="115"/>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116"/>
    </row>
    <row r="84" spans="1:51" ht="18.75">
      <c r="A84" s="26">
        <v>30</v>
      </c>
      <c r="B84" s="114">
        <f t="shared" ca="1" si="55"/>
        <v>2036.3809999999999</v>
      </c>
      <c r="C84" s="114">
        <f t="shared" ca="1" si="57"/>
        <v>2034.9010000000001</v>
      </c>
      <c r="D84" s="114">
        <f t="shared" ca="1" si="58"/>
        <v>2019.8509999999999</v>
      </c>
      <c r="E84" s="114">
        <f t="shared" ca="1" si="59"/>
        <v>1919.181</v>
      </c>
      <c r="F84" s="114">
        <f t="shared" ca="1" si="60"/>
        <v>1958.741</v>
      </c>
      <c r="G84" s="114">
        <f t="shared" ca="1" si="61"/>
        <v>2013.3209999999999</v>
      </c>
      <c r="H84" s="114">
        <f t="shared" ca="1" si="62"/>
        <v>1961.671</v>
      </c>
      <c r="I84" s="114">
        <f t="shared" ca="1" si="63"/>
        <v>2002.8310000000001</v>
      </c>
      <c r="J84" s="114">
        <f t="shared" ca="1" si="64"/>
        <v>2033.8909999999998</v>
      </c>
      <c r="K84" s="114">
        <f t="shared" ca="1" si="65"/>
        <v>2031.521</v>
      </c>
      <c r="L84" s="114">
        <f t="shared" ca="1" si="66"/>
        <v>2030.8510000000001</v>
      </c>
      <c r="M84" s="114">
        <f t="shared" ca="1" si="67"/>
        <v>2033.3509999999999</v>
      </c>
      <c r="N84" s="114">
        <f t="shared" ca="1" si="68"/>
        <v>2042.4909999999998</v>
      </c>
      <c r="O84" s="114">
        <f t="shared" ca="1" si="69"/>
        <v>2047.721</v>
      </c>
      <c r="P84" s="114">
        <f t="shared" ca="1" si="70"/>
        <v>2044.6110000000001</v>
      </c>
      <c r="Q84" s="114">
        <f t="shared" ca="1" si="71"/>
        <v>2049.681</v>
      </c>
      <c r="R84" s="114">
        <f t="shared" ca="1" si="72"/>
        <v>2062.3209999999999</v>
      </c>
      <c r="S84" s="114">
        <f t="shared" ca="1" si="73"/>
        <v>2045.431</v>
      </c>
      <c r="T84" s="114">
        <f t="shared" ca="1" si="74"/>
        <v>2057.2809999999999</v>
      </c>
      <c r="U84" s="114">
        <f t="shared" ca="1" si="75"/>
        <v>2056.011</v>
      </c>
      <c r="V84" s="114">
        <f t="shared" ca="1" si="76"/>
        <v>2073.3310000000001</v>
      </c>
      <c r="W84" s="114">
        <f t="shared" ca="1" si="77"/>
        <v>2069.7910000000002</v>
      </c>
      <c r="X84" s="114">
        <f t="shared" ca="1" si="78"/>
        <v>2068.9409999999998</v>
      </c>
      <c r="Y84" s="114">
        <f t="shared" ca="1" si="79"/>
        <v>2044.481</v>
      </c>
      <c r="Z84" s="115"/>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116"/>
    </row>
    <row r="85" spans="1:51" ht="18.75">
      <c r="A85" s="26"/>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5"/>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116"/>
    </row>
    <row r="87" spans="1:51" ht="36.75" customHeight="1">
      <c r="A87" s="222" t="s">
        <v>20</v>
      </c>
      <c r="B87" s="223" t="s">
        <v>92</v>
      </c>
      <c r="C87" s="223"/>
      <c r="D87" s="223"/>
      <c r="E87" s="223"/>
      <c r="F87" s="223"/>
      <c r="G87" s="223"/>
      <c r="H87" s="223"/>
      <c r="I87" s="223"/>
      <c r="J87" s="223"/>
      <c r="K87" s="223"/>
      <c r="L87" s="223"/>
      <c r="M87" s="223"/>
      <c r="N87" s="223"/>
      <c r="O87" s="223"/>
      <c r="P87" s="223"/>
      <c r="Q87" s="223"/>
      <c r="R87" s="223"/>
      <c r="S87" s="223"/>
      <c r="T87" s="223"/>
      <c r="U87" s="223"/>
      <c r="V87" s="223"/>
      <c r="W87" s="223"/>
      <c r="X87" s="223"/>
      <c r="Y87" s="224"/>
      <c r="Z87" s="239"/>
      <c r="AA87" s="235"/>
      <c r="AB87" s="235"/>
      <c r="AC87" s="235"/>
      <c r="AD87" s="235"/>
      <c r="AE87" s="235"/>
      <c r="AF87" s="235"/>
      <c r="AG87" s="235"/>
      <c r="AH87" s="235"/>
      <c r="AI87" s="235"/>
      <c r="AJ87" s="235"/>
      <c r="AK87" s="235"/>
      <c r="AL87" s="235"/>
      <c r="AM87" s="235"/>
      <c r="AN87" s="235"/>
      <c r="AO87" s="235"/>
      <c r="AP87" s="235"/>
      <c r="AQ87" s="235"/>
      <c r="AR87" s="235"/>
      <c r="AS87" s="235"/>
      <c r="AT87" s="235"/>
      <c r="AU87" s="235"/>
      <c r="AV87" s="235"/>
      <c r="AW87" s="235"/>
      <c r="AX87" s="235"/>
    </row>
    <row r="88" spans="1:51" ht="18.75" customHeight="1">
      <c r="A88" s="222"/>
      <c r="B88" s="219" t="s">
        <v>38</v>
      </c>
      <c r="C88" s="219" t="s">
        <v>39</v>
      </c>
      <c r="D88" s="219" t="s">
        <v>40</v>
      </c>
      <c r="E88" s="219" t="s">
        <v>41</v>
      </c>
      <c r="F88" s="219" t="s">
        <v>42</v>
      </c>
      <c r="G88" s="219" t="s">
        <v>43</v>
      </c>
      <c r="H88" s="219" t="s">
        <v>44</v>
      </c>
      <c r="I88" s="219" t="s">
        <v>45</v>
      </c>
      <c r="J88" s="219" t="s">
        <v>46</v>
      </c>
      <c r="K88" s="219" t="s">
        <v>47</v>
      </c>
      <c r="L88" s="219" t="s">
        <v>48</v>
      </c>
      <c r="M88" s="219" t="s">
        <v>49</v>
      </c>
      <c r="N88" s="219" t="s">
        <v>50</v>
      </c>
      <c r="O88" s="219" t="s">
        <v>51</v>
      </c>
      <c r="P88" s="219" t="s">
        <v>52</v>
      </c>
      <c r="Q88" s="219" t="s">
        <v>53</v>
      </c>
      <c r="R88" s="219" t="s">
        <v>54</v>
      </c>
      <c r="S88" s="219" t="s">
        <v>55</v>
      </c>
      <c r="T88" s="219" t="s">
        <v>56</v>
      </c>
      <c r="U88" s="219" t="s">
        <v>57</v>
      </c>
      <c r="V88" s="219" t="s">
        <v>58</v>
      </c>
      <c r="W88" s="219" t="s">
        <v>59</v>
      </c>
      <c r="X88" s="219" t="s">
        <v>60</v>
      </c>
      <c r="Y88" s="236" t="s">
        <v>61</v>
      </c>
      <c r="Z88" s="239"/>
      <c r="AA88" s="235"/>
      <c r="AB88" s="235"/>
      <c r="AC88" s="235"/>
      <c r="AD88" s="235"/>
      <c r="AE88" s="235"/>
      <c r="AF88" s="235"/>
      <c r="AG88" s="235"/>
      <c r="AH88" s="235"/>
      <c r="AI88" s="235"/>
      <c r="AJ88" s="235"/>
      <c r="AK88" s="235"/>
      <c r="AL88" s="235"/>
      <c r="AM88" s="235"/>
      <c r="AN88" s="235"/>
      <c r="AO88" s="235"/>
      <c r="AP88" s="235"/>
      <c r="AQ88" s="235"/>
      <c r="AR88" s="235"/>
      <c r="AS88" s="235"/>
      <c r="AT88" s="235"/>
      <c r="AU88" s="235"/>
      <c r="AV88" s="235"/>
      <c r="AW88" s="235"/>
      <c r="AX88" s="235"/>
    </row>
    <row r="89" spans="1:51" ht="12.75" customHeight="1">
      <c r="A89" s="222"/>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37"/>
      <c r="Z89" s="239"/>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5"/>
    </row>
    <row r="90" spans="1:51" ht="18.75">
      <c r="A90" s="26">
        <v>1</v>
      </c>
      <c r="B90" s="114">
        <f t="shared" ref="B90:B119" ca="1" si="80">AA20+$Z$13+ROUND((AA20*0.31*11.96%),2)</f>
        <v>2285.8150000000001</v>
      </c>
      <c r="C90" s="114">
        <f t="shared" ref="C90:Y90" ca="1" si="81">AB20+$Z$13+ROUND((AB20*0.31*11.96%),2)</f>
        <v>2241.1549999999997</v>
      </c>
      <c r="D90" s="114">
        <f t="shared" ca="1" si="81"/>
        <v>2237.2550000000001</v>
      </c>
      <c r="E90" s="114">
        <f t="shared" ca="1" si="81"/>
        <v>2231.585</v>
      </c>
      <c r="F90" s="114">
        <f t="shared" ca="1" si="81"/>
        <v>2251.1650000000004</v>
      </c>
      <c r="G90" s="114">
        <f t="shared" ca="1" si="81"/>
        <v>2249.3649999999998</v>
      </c>
      <c r="H90" s="114">
        <f t="shared" ca="1" si="81"/>
        <v>2264.625</v>
      </c>
      <c r="I90" s="114">
        <f t="shared" ca="1" si="81"/>
        <v>2279.6850000000004</v>
      </c>
      <c r="J90" s="114">
        <f t="shared" ca="1" si="81"/>
        <v>2293.4549999999999</v>
      </c>
      <c r="K90" s="114">
        <f t="shared" ca="1" si="81"/>
        <v>2295.2249999999999</v>
      </c>
      <c r="L90" s="114">
        <f t="shared" ca="1" si="81"/>
        <v>2284.2049999999999</v>
      </c>
      <c r="M90" s="114">
        <f t="shared" ca="1" si="81"/>
        <v>2281.9250000000002</v>
      </c>
      <c r="N90" s="114">
        <f t="shared" ca="1" si="81"/>
        <v>2283.6849999999999</v>
      </c>
      <c r="O90" s="114">
        <f t="shared" ca="1" si="81"/>
        <v>2290.105</v>
      </c>
      <c r="P90" s="114">
        <f t="shared" ca="1" si="81"/>
        <v>2290.9549999999999</v>
      </c>
      <c r="Q90" s="114">
        <f t="shared" ca="1" si="81"/>
        <v>2285.9349999999999</v>
      </c>
      <c r="R90" s="114">
        <f t="shared" ca="1" si="81"/>
        <v>2287.915</v>
      </c>
      <c r="S90" s="114">
        <f t="shared" ca="1" si="81"/>
        <v>2287.4450000000002</v>
      </c>
      <c r="T90" s="114">
        <f t="shared" ca="1" si="81"/>
        <v>2277.6149999999998</v>
      </c>
      <c r="U90" s="114">
        <f t="shared" ca="1" si="81"/>
        <v>2305.0749999999998</v>
      </c>
      <c r="V90" s="114">
        <f t="shared" ca="1" si="81"/>
        <v>2322.2050000000004</v>
      </c>
      <c r="W90" s="114">
        <f t="shared" ca="1" si="81"/>
        <v>2304.875</v>
      </c>
      <c r="X90" s="114">
        <f t="shared" ca="1" si="81"/>
        <v>2299.5150000000003</v>
      </c>
      <c r="Y90" s="114">
        <f t="shared" ca="1" si="81"/>
        <v>2283.5549999999998</v>
      </c>
      <c r="Z90" s="34"/>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row>
    <row r="91" spans="1:51" ht="18.75">
      <c r="A91" s="26">
        <v>2</v>
      </c>
      <c r="B91" s="114">
        <f t="shared" ca="1" si="80"/>
        <v>2304.4649999999997</v>
      </c>
      <c r="C91" s="114">
        <f t="shared" ref="C91:C119" ca="1" si="82">AB21+$Z$13+ROUND((AB21*0.31*11.96%),2)</f>
        <v>2292.415</v>
      </c>
      <c r="D91" s="114">
        <f t="shared" ref="D91:D119" ca="1" si="83">AC21+$Z$13+ROUND((AC21*0.31*11.96%),2)</f>
        <v>2279.915</v>
      </c>
      <c r="E91" s="114">
        <f t="shared" ref="E91:E119" ca="1" si="84">AD21+$Z$13+ROUND((AD21*0.31*11.96%),2)</f>
        <v>2269.2249999999999</v>
      </c>
      <c r="F91" s="114">
        <f t="shared" ref="F91:F119" ca="1" si="85">AE21+$Z$13+ROUND((AE21*0.31*11.96%),2)</f>
        <v>2254.9649999999997</v>
      </c>
      <c r="G91" s="114">
        <f t="shared" ref="G91:G119" ca="1" si="86">AF21+$Z$13+ROUND((AF21*0.31*11.96%),2)</f>
        <v>2259.6549999999997</v>
      </c>
      <c r="H91" s="114">
        <f t="shared" ref="H91:H119" ca="1" si="87">AG21+$Z$13+ROUND((AG21*0.31*11.96%),2)</f>
        <v>2283.7449999999999</v>
      </c>
      <c r="I91" s="114">
        <f t="shared" ref="I91:I119" ca="1" si="88">AH21+$Z$13+ROUND((AH21*0.31*11.96%),2)</f>
        <v>2295.355</v>
      </c>
      <c r="J91" s="114">
        <f t="shared" ref="J91:J119" ca="1" si="89">AI21+$Z$13+ROUND((AI21*0.31*11.96%),2)</f>
        <v>2314.7950000000001</v>
      </c>
      <c r="K91" s="114">
        <f t="shared" ref="K91:K119" ca="1" si="90">AJ21+$Z$13+ROUND((AJ21*0.31*11.96%),2)</f>
        <v>2315.9050000000002</v>
      </c>
      <c r="L91" s="114">
        <f t="shared" ref="L91:L119" ca="1" si="91">AK21+$Z$13+ROUND((AK21*0.31*11.96%),2)</f>
        <v>2311.2949999999996</v>
      </c>
      <c r="M91" s="114">
        <f t="shared" ref="M91:M119" ca="1" si="92">AL21+$Z$13+ROUND((AL21*0.31*11.96%),2)</f>
        <v>2285.5050000000001</v>
      </c>
      <c r="N91" s="114">
        <f t="shared" ref="N91:N119" ca="1" si="93">AM21+$Z$13+ROUND((AM21*0.31*11.96%),2)</f>
        <v>2309.3250000000003</v>
      </c>
      <c r="O91" s="114">
        <f t="shared" ref="O91:O119" ca="1" si="94">AN21+$Z$13+ROUND((AN21*0.31*11.96%),2)</f>
        <v>2311.7950000000001</v>
      </c>
      <c r="P91" s="114">
        <f t="shared" ref="P91:P119" ca="1" si="95">AO21+$Z$13+ROUND((AO21*0.31*11.96%),2)</f>
        <v>2312.9649999999997</v>
      </c>
      <c r="Q91" s="114">
        <f t="shared" ref="Q91:Q119" ca="1" si="96">AP21+$Z$13+ROUND((AP21*0.31*11.96%),2)</f>
        <v>2314.1550000000002</v>
      </c>
      <c r="R91" s="114">
        <f t="shared" ref="R91:R119" ca="1" si="97">AQ21+$Z$13+ROUND((AQ21*0.31*11.96%),2)</f>
        <v>2325.5750000000003</v>
      </c>
      <c r="S91" s="114">
        <f t="shared" ref="S91:S119" ca="1" si="98">AR21+$Z$13+ROUND((AR21*0.31*11.96%),2)</f>
        <v>2328.085</v>
      </c>
      <c r="T91" s="114">
        <f t="shared" ref="T91:T119" ca="1" si="99">AS21+$Z$13+ROUND((AS21*0.31*11.96%),2)</f>
        <v>2317.105</v>
      </c>
      <c r="U91" s="114">
        <f t="shared" ref="U91:U119" ca="1" si="100">AT21+$Z$13+ROUND((AT21*0.31*11.96%),2)</f>
        <v>2332.645</v>
      </c>
      <c r="V91" s="114">
        <f t="shared" ref="V91:V119" ca="1" si="101">AU21+$Z$13+ROUND((AU21*0.31*11.96%),2)</f>
        <v>2334.3449999999998</v>
      </c>
      <c r="W91" s="114">
        <f t="shared" ref="W91:W119" ca="1" si="102">AV21+$Z$13+ROUND((AV21*0.31*11.96%),2)</f>
        <v>2311.9849999999997</v>
      </c>
      <c r="X91" s="114">
        <f t="shared" ref="X91:X119" ca="1" si="103">AW21+$Z$13+ROUND((AW21*0.31*11.96%),2)</f>
        <v>2306.0749999999998</v>
      </c>
      <c r="Y91" s="114">
        <f t="shared" ref="Y91:Y119" ca="1" si="104">AX21+$Z$13+ROUND((AX21*0.31*11.96%),2)</f>
        <v>2302.335</v>
      </c>
      <c r="Z91" s="34"/>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row>
    <row r="92" spans="1:51" ht="18.75">
      <c r="A92" s="26">
        <v>3</v>
      </c>
      <c r="B92" s="114">
        <f t="shared" ca="1" si="80"/>
        <v>2288.105</v>
      </c>
      <c r="C92" s="114">
        <f t="shared" ca="1" si="82"/>
        <v>2278.1449999999995</v>
      </c>
      <c r="D92" s="114">
        <f t="shared" ca="1" si="83"/>
        <v>2267.2849999999999</v>
      </c>
      <c r="E92" s="114">
        <f t="shared" ca="1" si="84"/>
        <v>2236.1149999999998</v>
      </c>
      <c r="F92" s="114">
        <f t="shared" ca="1" si="85"/>
        <v>2260.2350000000001</v>
      </c>
      <c r="G92" s="114">
        <f t="shared" ca="1" si="86"/>
        <v>2324.6849999999999</v>
      </c>
      <c r="H92" s="114">
        <f t="shared" ca="1" si="87"/>
        <v>2329.855</v>
      </c>
      <c r="I92" s="114">
        <f t="shared" ca="1" si="88"/>
        <v>2330.915</v>
      </c>
      <c r="J92" s="114">
        <f t="shared" ca="1" si="89"/>
        <v>2356.9049999999997</v>
      </c>
      <c r="K92" s="114">
        <f t="shared" ca="1" si="90"/>
        <v>2389.7249999999999</v>
      </c>
      <c r="L92" s="114">
        <f t="shared" ca="1" si="91"/>
        <v>2371.4549999999999</v>
      </c>
      <c r="M92" s="114">
        <f t="shared" ca="1" si="92"/>
        <v>2351.105</v>
      </c>
      <c r="N92" s="114">
        <f t="shared" ca="1" si="93"/>
        <v>2349.7049999999999</v>
      </c>
      <c r="O92" s="114">
        <f t="shared" ca="1" si="94"/>
        <v>2353.2249999999999</v>
      </c>
      <c r="P92" s="114">
        <f t="shared" ca="1" si="95"/>
        <v>2350.2850000000003</v>
      </c>
      <c r="Q92" s="114">
        <f t="shared" ca="1" si="96"/>
        <v>2352.0450000000001</v>
      </c>
      <c r="R92" s="114">
        <f t="shared" ca="1" si="97"/>
        <v>2351.2350000000001</v>
      </c>
      <c r="S92" s="114">
        <f t="shared" ca="1" si="98"/>
        <v>2347.7649999999999</v>
      </c>
      <c r="T92" s="114">
        <f t="shared" ca="1" si="99"/>
        <v>2330.3049999999998</v>
      </c>
      <c r="U92" s="114">
        <f t="shared" ca="1" si="100"/>
        <v>2352.415</v>
      </c>
      <c r="V92" s="114">
        <f t="shared" ca="1" si="101"/>
        <v>2331.605</v>
      </c>
      <c r="W92" s="114">
        <f t="shared" ca="1" si="102"/>
        <v>2313.0249999999996</v>
      </c>
      <c r="X92" s="114">
        <f t="shared" ca="1" si="103"/>
        <v>2313.2649999999999</v>
      </c>
      <c r="Y92" s="114">
        <f t="shared" ca="1" si="104"/>
        <v>2266.1849999999999</v>
      </c>
      <c r="Z92" s="34"/>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row>
    <row r="93" spans="1:51" ht="18.75">
      <c r="A93" s="26">
        <v>4</v>
      </c>
      <c r="B93" s="114">
        <f t="shared" ca="1" si="80"/>
        <v>2224.6749999999997</v>
      </c>
      <c r="C93" s="114">
        <f t="shared" ca="1" si="82"/>
        <v>2221.3249999999998</v>
      </c>
      <c r="D93" s="114">
        <f t="shared" ca="1" si="83"/>
        <v>2218.355</v>
      </c>
      <c r="E93" s="114">
        <f t="shared" ca="1" si="84"/>
        <v>2208.0949999999998</v>
      </c>
      <c r="F93" s="114">
        <f t="shared" ca="1" si="85"/>
        <v>2219.605</v>
      </c>
      <c r="G93" s="114">
        <f t="shared" ca="1" si="86"/>
        <v>2285.5250000000001</v>
      </c>
      <c r="H93" s="114">
        <f t="shared" ca="1" si="87"/>
        <v>2288.2249999999999</v>
      </c>
      <c r="I93" s="114">
        <f t="shared" ca="1" si="88"/>
        <v>2291.3450000000003</v>
      </c>
      <c r="J93" s="114">
        <f t="shared" ca="1" si="89"/>
        <v>2321.9749999999999</v>
      </c>
      <c r="K93" s="114">
        <f t="shared" ca="1" si="90"/>
        <v>2323.1149999999998</v>
      </c>
      <c r="L93" s="114">
        <f t="shared" ca="1" si="91"/>
        <v>2320.2349999999997</v>
      </c>
      <c r="M93" s="114">
        <f t="shared" ca="1" si="92"/>
        <v>2318.2849999999999</v>
      </c>
      <c r="N93" s="114">
        <f t="shared" ca="1" si="93"/>
        <v>2314.5349999999999</v>
      </c>
      <c r="O93" s="114">
        <f t="shared" ca="1" si="94"/>
        <v>2321.0650000000001</v>
      </c>
      <c r="P93" s="114">
        <f t="shared" ca="1" si="95"/>
        <v>2323.665</v>
      </c>
      <c r="Q93" s="114">
        <f t="shared" ca="1" si="96"/>
        <v>2317.5549999999998</v>
      </c>
      <c r="R93" s="114">
        <f t="shared" ca="1" si="97"/>
        <v>2318.0349999999999</v>
      </c>
      <c r="S93" s="114">
        <f t="shared" ca="1" si="98"/>
        <v>2309.0949999999998</v>
      </c>
      <c r="T93" s="114">
        <f t="shared" ca="1" si="99"/>
        <v>2305.8150000000001</v>
      </c>
      <c r="U93" s="114">
        <f t="shared" ca="1" si="100"/>
        <v>2322.125</v>
      </c>
      <c r="V93" s="114">
        <f t="shared" ca="1" si="101"/>
        <v>2315.7350000000001</v>
      </c>
      <c r="W93" s="114">
        <f t="shared" ca="1" si="102"/>
        <v>2255.145</v>
      </c>
      <c r="X93" s="114">
        <f t="shared" ca="1" si="103"/>
        <v>2275.5350000000003</v>
      </c>
      <c r="Y93" s="114">
        <f t="shared" ca="1" si="104"/>
        <v>2257.7449999999999</v>
      </c>
      <c r="Z93" s="34"/>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row>
    <row r="94" spans="1:51" ht="18.75">
      <c r="A94" s="26">
        <v>5</v>
      </c>
      <c r="B94" s="114">
        <f t="shared" ca="1" si="80"/>
        <v>2237.0749999999998</v>
      </c>
      <c r="C94" s="114">
        <f t="shared" ca="1" si="82"/>
        <v>2211.6949999999997</v>
      </c>
      <c r="D94" s="114">
        <f t="shared" ca="1" si="83"/>
        <v>2207.3049999999998</v>
      </c>
      <c r="E94" s="114">
        <f t="shared" ca="1" si="84"/>
        <v>2177.2150000000001</v>
      </c>
      <c r="F94" s="114">
        <f t="shared" ca="1" si="85"/>
        <v>2192.6149999999998</v>
      </c>
      <c r="G94" s="114">
        <f t="shared" ca="1" si="86"/>
        <v>2262.2150000000001</v>
      </c>
      <c r="H94" s="114">
        <f t="shared" ca="1" si="87"/>
        <v>2364.0250000000001</v>
      </c>
      <c r="I94" s="114">
        <f t="shared" ca="1" si="88"/>
        <v>2389.2849999999999</v>
      </c>
      <c r="J94" s="114">
        <f t="shared" ca="1" si="89"/>
        <v>2403.0050000000001</v>
      </c>
      <c r="K94" s="114">
        <f t="shared" ca="1" si="90"/>
        <v>2400.7550000000001</v>
      </c>
      <c r="L94" s="114">
        <f t="shared" ca="1" si="91"/>
        <v>2390.2849999999999</v>
      </c>
      <c r="M94" s="114">
        <f t="shared" ca="1" si="92"/>
        <v>2369.2550000000001</v>
      </c>
      <c r="N94" s="114">
        <f t="shared" ca="1" si="93"/>
        <v>2366.6549999999997</v>
      </c>
      <c r="O94" s="114">
        <f t="shared" ca="1" si="94"/>
        <v>2387.585</v>
      </c>
      <c r="P94" s="114">
        <f t="shared" ca="1" si="95"/>
        <v>2393.3850000000002</v>
      </c>
      <c r="Q94" s="114">
        <f t="shared" ca="1" si="96"/>
        <v>2380.585</v>
      </c>
      <c r="R94" s="114">
        <f t="shared" ca="1" si="97"/>
        <v>2391.5650000000001</v>
      </c>
      <c r="S94" s="114">
        <f t="shared" ca="1" si="98"/>
        <v>2360.105</v>
      </c>
      <c r="T94" s="114">
        <f t="shared" ca="1" si="99"/>
        <v>2362.2049999999999</v>
      </c>
      <c r="U94" s="114">
        <f t="shared" ca="1" si="100"/>
        <v>2311.4349999999999</v>
      </c>
      <c r="V94" s="114">
        <f t="shared" ca="1" si="101"/>
        <v>2291.7849999999999</v>
      </c>
      <c r="W94" s="114">
        <f t="shared" ca="1" si="102"/>
        <v>2262.1950000000002</v>
      </c>
      <c r="X94" s="114">
        <f t="shared" ca="1" si="103"/>
        <v>2261.585</v>
      </c>
      <c r="Y94" s="114">
        <f t="shared" ca="1" si="104"/>
        <v>2232.1549999999997</v>
      </c>
      <c r="Z94" s="34"/>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row>
    <row r="95" spans="1:51" ht="18.75">
      <c r="A95" s="26">
        <v>6</v>
      </c>
      <c r="B95" s="114">
        <f t="shared" ca="1" si="80"/>
        <v>2279.5949999999998</v>
      </c>
      <c r="C95" s="114">
        <f t="shared" ca="1" si="82"/>
        <v>2258.1150000000002</v>
      </c>
      <c r="D95" s="114">
        <f t="shared" ca="1" si="83"/>
        <v>2187.395</v>
      </c>
      <c r="E95" s="114">
        <f t="shared" ca="1" si="84"/>
        <v>2167.9250000000002</v>
      </c>
      <c r="F95" s="114">
        <f t="shared" ca="1" si="85"/>
        <v>2189.9450000000002</v>
      </c>
      <c r="G95" s="114">
        <f t="shared" ca="1" si="86"/>
        <v>2256.7350000000001</v>
      </c>
      <c r="H95" s="114">
        <f t="shared" ca="1" si="87"/>
        <v>2309.9050000000002</v>
      </c>
      <c r="I95" s="114">
        <f t="shared" ca="1" si="88"/>
        <v>2313.7350000000001</v>
      </c>
      <c r="J95" s="114">
        <f t="shared" ca="1" si="89"/>
        <v>2321.5050000000001</v>
      </c>
      <c r="K95" s="114">
        <f t="shared" ca="1" si="90"/>
        <v>2322.0749999999998</v>
      </c>
      <c r="L95" s="114">
        <f t="shared" ca="1" si="91"/>
        <v>2322.665</v>
      </c>
      <c r="M95" s="114">
        <f t="shared" ca="1" si="92"/>
        <v>2318.7350000000001</v>
      </c>
      <c r="N95" s="114">
        <f t="shared" ca="1" si="93"/>
        <v>2316.895</v>
      </c>
      <c r="O95" s="114">
        <f t="shared" ca="1" si="94"/>
        <v>2318.2150000000001</v>
      </c>
      <c r="P95" s="114">
        <f t="shared" ca="1" si="95"/>
        <v>2319.0549999999998</v>
      </c>
      <c r="Q95" s="114">
        <f t="shared" ca="1" si="96"/>
        <v>2321.1650000000004</v>
      </c>
      <c r="R95" s="114">
        <f t="shared" ca="1" si="97"/>
        <v>2320.9450000000002</v>
      </c>
      <c r="S95" s="114">
        <f t="shared" ca="1" si="98"/>
        <v>2305.6849999999999</v>
      </c>
      <c r="T95" s="114">
        <f t="shared" ca="1" si="99"/>
        <v>2318.5650000000001</v>
      </c>
      <c r="U95" s="114">
        <f t="shared" ca="1" si="100"/>
        <v>2336.2850000000003</v>
      </c>
      <c r="V95" s="114">
        <f t="shared" ca="1" si="101"/>
        <v>2333.7350000000001</v>
      </c>
      <c r="W95" s="114">
        <f t="shared" ca="1" si="102"/>
        <v>2320.5650000000001</v>
      </c>
      <c r="X95" s="114">
        <f t="shared" ca="1" si="103"/>
        <v>2302.6849999999999</v>
      </c>
      <c r="Y95" s="114">
        <f t="shared" ca="1" si="104"/>
        <v>2279.835</v>
      </c>
      <c r="Z95" s="34"/>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row>
    <row r="96" spans="1:51" ht="18.75">
      <c r="A96" s="26">
        <v>7</v>
      </c>
      <c r="B96" s="114">
        <f t="shared" ca="1" si="80"/>
        <v>2282.915</v>
      </c>
      <c r="C96" s="114">
        <f t="shared" ca="1" si="82"/>
        <v>2262.7449999999999</v>
      </c>
      <c r="D96" s="114">
        <f t="shared" ca="1" si="83"/>
        <v>2233.6150000000002</v>
      </c>
      <c r="E96" s="114">
        <f t="shared" ca="1" si="84"/>
        <v>2210.3150000000001</v>
      </c>
      <c r="F96" s="114">
        <f t="shared" ca="1" si="85"/>
        <v>2230.085</v>
      </c>
      <c r="G96" s="114">
        <f t="shared" ca="1" si="86"/>
        <v>2289.0950000000003</v>
      </c>
      <c r="H96" s="114">
        <f t="shared" ca="1" si="87"/>
        <v>2310.4349999999999</v>
      </c>
      <c r="I96" s="114">
        <f t="shared" ca="1" si="88"/>
        <v>2311.7550000000001</v>
      </c>
      <c r="J96" s="114">
        <f t="shared" ca="1" si="89"/>
        <v>2318.7750000000001</v>
      </c>
      <c r="K96" s="114">
        <f t="shared" ca="1" si="90"/>
        <v>2354.5249999999996</v>
      </c>
      <c r="L96" s="114">
        <f t="shared" ca="1" si="91"/>
        <v>2352.6949999999997</v>
      </c>
      <c r="M96" s="114">
        <f t="shared" ca="1" si="92"/>
        <v>2346.2849999999999</v>
      </c>
      <c r="N96" s="114">
        <f t="shared" ca="1" si="93"/>
        <v>2316.8850000000002</v>
      </c>
      <c r="O96" s="114">
        <f t="shared" ca="1" si="94"/>
        <v>2318.3649999999998</v>
      </c>
      <c r="P96" s="114">
        <f t="shared" ca="1" si="95"/>
        <v>2314.5050000000001</v>
      </c>
      <c r="Q96" s="114">
        <f t="shared" ca="1" si="96"/>
        <v>2316.6749999999997</v>
      </c>
      <c r="R96" s="114">
        <f t="shared" ca="1" si="97"/>
        <v>2317.0250000000001</v>
      </c>
      <c r="S96" s="114">
        <f t="shared" ca="1" si="98"/>
        <v>2305.2249999999999</v>
      </c>
      <c r="T96" s="114">
        <f t="shared" ca="1" si="99"/>
        <v>2311.5549999999998</v>
      </c>
      <c r="U96" s="114">
        <f t="shared" ca="1" si="100"/>
        <v>2334.2049999999999</v>
      </c>
      <c r="V96" s="114">
        <f t="shared" ca="1" si="101"/>
        <v>2331.4050000000002</v>
      </c>
      <c r="W96" s="114">
        <f t="shared" ca="1" si="102"/>
        <v>2317.415</v>
      </c>
      <c r="X96" s="114">
        <f t="shared" ca="1" si="103"/>
        <v>2300.645</v>
      </c>
      <c r="Y96" s="114">
        <f t="shared" ca="1" si="104"/>
        <v>2274.2949999999996</v>
      </c>
      <c r="Z96" s="34"/>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row>
    <row r="97" spans="1:50" ht="18.75">
      <c r="A97" s="26">
        <v>8</v>
      </c>
      <c r="B97" s="114">
        <f t="shared" ca="1" si="80"/>
        <v>2287.8850000000002</v>
      </c>
      <c r="C97" s="114">
        <f t="shared" ca="1" si="82"/>
        <v>2281.9050000000002</v>
      </c>
      <c r="D97" s="114">
        <f t="shared" ca="1" si="83"/>
        <v>2231.4650000000001</v>
      </c>
      <c r="E97" s="114">
        <f t="shared" ca="1" si="84"/>
        <v>2216.9250000000002</v>
      </c>
      <c r="F97" s="114">
        <f t="shared" ca="1" si="85"/>
        <v>2235.6549999999997</v>
      </c>
      <c r="G97" s="114">
        <f t="shared" ca="1" si="86"/>
        <v>2263.6649999999995</v>
      </c>
      <c r="H97" s="114">
        <f t="shared" ca="1" si="87"/>
        <v>2289.8049999999998</v>
      </c>
      <c r="I97" s="114">
        <f t="shared" ca="1" si="88"/>
        <v>2298.2249999999999</v>
      </c>
      <c r="J97" s="114">
        <f t="shared" ca="1" si="89"/>
        <v>2309.5450000000001</v>
      </c>
      <c r="K97" s="114">
        <f t="shared" ca="1" si="90"/>
        <v>2313.2550000000001</v>
      </c>
      <c r="L97" s="114">
        <f t="shared" ca="1" si="91"/>
        <v>2355.8049999999998</v>
      </c>
      <c r="M97" s="114">
        <f t="shared" ca="1" si="92"/>
        <v>2346.4249999999997</v>
      </c>
      <c r="N97" s="114">
        <f t="shared" ca="1" si="93"/>
        <v>2306.6350000000002</v>
      </c>
      <c r="O97" s="114">
        <f t="shared" ca="1" si="94"/>
        <v>2310.145</v>
      </c>
      <c r="P97" s="114">
        <f t="shared" ca="1" si="95"/>
        <v>2313.6150000000002</v>
      </c>
      <c r="Q97" s="114">
        <f t="shared" ca="1" si="96"/>
        <v>2336.8450000000003</v>
      </c>
      <c r="R97" s="114">
        <f t="shared" ca="1" si="97"/>
        <v>2313.9850000000001</v>
      </c>
      <c r="S97" s="114">
        <f t="shared" ca="1" si="98"/>
        <v>2308.1349999999998</v>
      </c>
      <c r="T97" s="114">
        <f t="shared" ca="1" si="99"/>
        <v>2309.2449999999999</v>
      </c>
      <c r="U97" s="114">
        <f t="shared" ca="1" si="100"/>
        <v>2362.7950000000001</v>
      </c>
      <c r="V97" s="114">
        <f t="shared" ca="1" si="101"/>
        <v>2388.7049999999999</v>
      </c>
      <c r="W97" s="114">
        <f t="shared" ca="1" si="102"/>
        <v>2385.8150000000001</v>
      </c>
      <c r="X97" s="114">
        <f t="shared" ca="1" si="103"/>
        <v>2310.7649999999999</v>
      </c>
      <c r="Y97" s="114">
        <f t="shared" ca="1" si="104"/>
        <v>2300.4949999999999</v>
      </c>
      <c r="Z97" s="34"/>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row>
    <row r="98" spans="1:50" ht="18.75">
      <c r="A98" s="26">
        <v>9</v>
      </c>
      <c r="B98" s="114">
        <f t="shared" ca="1" si="80"/>
        <v>2260.6949999999997</v>
      </c>
      <c r="C98" s="114">
        <f t="shared" ca="1" si="82"/>
        <v>2243.2749999999996</v>
      </c>
      <c r="D98" s="114">
        <f t="shared" ca="1" si="83"/>
        <v>2218.4749999999999</v>
      </c>
      <c r="E98" s="114">
        <f t="shared" ca="1" si="84"/>
        <v>2219.7950000000001</v>
      </c>
      <c r="F98" s="114">
        <f t="shared" ca="1" si="85"/>
        <v>2221.0449999999996</v>
      </c>
      <c r="G98" s="114">
        <f t="shared" ca="1" si="86"/>
        <v>2233.3049999999998</v>
      </c>
      <c r="H98" s="114">
        <f t="shared" ca="1" si="87"/>
        <v>2242.4749999999999</v>
      </c>
      <c r="I98" s="114">
        <f t="shared" ca="1" si="88"/>
        <v>2271.7449999999999</v>
      </c>
      <c r="J98" s="114">
        <f t="shared" ca="1" si="89"/>
        <v>2286.8650000000002</v>
      </c>
      <c r="K98" s="114">
        <f t="shared" ca="1" si="90"/>
        <v>2290.5650000000001</v>
      </c>
      <c r="L98" s="114">
        <f t="shared" ca="1" si="91"/>
        <v>2310.3849999999998</v>
      </c>
      <c r="M98" s="114">
        <f t="shared" ca="1" si="92"/>
        <v>2298.0149999999999</v>
      </c>
      <c r="N98" s="114">
        <f t="shared" ca="1" si="93"/>
        <v>2293.8250000000003</v>
      </c>
      <c r="O98" s="114">
        <f t="shared" ca="1" si="94"/>
        <v>2296.8649999999998</v>
      </c>
      <c r="P98" s="114">
        <f t="shared" ca="1" si="95"/>
        <v>2300.4449999999997</v>
      </c>
      <c r="Q98" s="114">
        <f t="shared" ca="1" si="96"/>
        <v>2306.4849999999997</v>
      </c>
      <c r="R98" s="114">
        <f t="shared" ca="1" si="97"/>
        <v>2311.2449999999999</v>
      </c>
      <c r="S98" s="114">
        <f t="shared" ca="1" si="98"/>
        <v>2288.6549999999997</v>
      </c>
      <c r="T98" s="114">
        <f t="shared" ca="1" si="99"/>
        <v>2300.9549999999999</v>
      </c>
      <c r="U98" s="114">
        <f t="shared" ca="1" si="100"/>
        <v>2313.8649999999998</v>
      </c>
      <c r="V98" s="114">
        <f t="shared" ca="1" si="101"/>
        <v>2310.4650000000001</v>
      </c>
      <c r="W98" s="114">
        <f t="shared" ca="1" si="102"/>
        <v>2305.4349999999999</v>
      </c>
      <c r="X98" s="114">
        <f t="shared" ca="1" si="103"/>
        <v>2306.895</v>
      </c>
      <c r="Y98" s="114">
        <f t="shared" ca="1" si="104"/>
        <v>2296.6150000000002</v>
      </c>
      <c r="Z98" s="34"/>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row>
    <row r="99" spans="1:50" ht="18.75">
      <c r="A99" s="26">
        <v>10</v>
      </c>
      <c r="B99" s="114">
        <f t="shared" ca="1" si="80"/>
        <v>2253.5750000000003</v>
      </c>
      <c r="C99" s="114">
        <f t="shared" ca="1" si="82"/>
        <v>2244.0149999999999</v>
      </c>
      <c r="D99" s="114">
        <f t="shared" ca="1" si="83"/>
        <v>2230.395</v>
      </c>
      <c r="E99" s="114">
        <f t="shared" ca="1" si="84"/>
        <v>2236.0749999999998</v>
      </c>
      <c r="F99" s="114">
        <f t="shared" ca="1" si="85"/>
        <v>2267.0749999999998</v>
      </c>
      <c r="G99" s="114">
        <f t="shared" ca="1" si="86"/>
        <v>2305.5949999999998</v>
      </c>
      <c r="H99" s="114">
        <f t="shared" ca="1" si="87"/>
        <v>2305.6849999999999</v>
      </c>
      <c r="I99" s="114">
        <f t="shared" ca="1" si="88"/>
        <v>2321.1950000000002</v>
      </c>
      <c r="J99" s="114">
        <f t="shared" ca="1" si="89"/>
        <v>2322.835</v>
      </c>
      <c r="K99" s="114">
        <f t="shared" ca="1" si="90"/>
        <v>2324.3449999999998</v>
      </c>
      <c r="L99" s="114">
        <f t="shared" ca="1" si="91"/>
        <v>2342.7350000000001</v>
      </c>
      <c r="M99" s="114">
        <f t="shared" ca="1" si="92"/>
        <v>2343.335</v>
      </c>
      <c r="N99" s="114">
        <f t="shared" ca="1" si="93"/>
        <v>2335.7449999999999</v>
      </c>
      <c r="O99" s="114">
        <f t="shared" ca="1" si="94"/>
        <v>2336.395</v>
      </c>
      <c r="P99" s="114">
        <f t="shared" ca="1" si="95"/>
        <v>2331.3849999999998</v>
      </c>
      <c r="Q99" s="114">
        <f t="shared" ca="1" si="96"/>
        <v>2330.1949999999997</v>
      </c>
      <c r="R99" s="114">
        <f t="shared" ca="1" si="97"/>
        <v>2328.1650000000004</v>
      </c>
      <c r="S99" s="114">
        <f t="shared" ca="1" si="98"/>
        <v>2320.5050000000001</v>
      </c>
      <c r="T99" s="114">
        <f t="shared" ca="1" si="99"/>
        <v>2312.8849999999998</v>
      </c>
      <c r="U99" s="114">
        <f t="shared" ca="1" si="100"/>
        <v>2321.4749999999999</v>
      </c>
      <c r="V99" s="114">
        <f t="shared" ca="1" si="101"/>
        <v>2316.335</v>
      </c>
      <c r="W99" s="114">
        <f t="shared" ca="1" si="102"/>
        <v>2307.7049999999999</v>
      </c>
      <c r="X99" s="114">
        <f t="shared" ca="1" si="103"/>
        <v>2310.6849999999999</v>
      </c>
      <c r="Y99" s="114">
        <f t="shared" ca="1" si="104"/>
        <v>2313.1149999999998</v>
      </c>
      <c r="Z99" s="34"/>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row>
    <row r="100" spans="1:50" ht="18.75">
      <c r="A100" s="26">
        <v>11</v>
      </c>
      <c r="B100" s="114">
        <f t="shared" ca="1" si="80"/>
        <v>2277.9450000000002</v>
      </c>
      <c r="C100" s="114">
        <f t="shared" ca="1" si="82"/>
        <v>2264.7049999999999</v>
      </c>
      <c r="D100" s="114">
        <f t="shared" ca="1" si="83"/>
        <v>2243.5050000000001</v>
      </c>
      <c r="E100" s="114">
        <f t="shared" ca="1" si="84"/>
        <v>2234.5449999999996</v>
      </c>
      <c r="F100" s="114">
        <f t="shared" ca="1" si="85"/>
        <v>2296.7749999999996</v>
      </c>
      <c r="G100" s="114">
        <f t="shared" ca="1" si="86"/>
        <v>2318.1350000000002</v>
      </c>
      <c r="H100" s="114">
        <f t="shared" ca="1" si="87"/>
        <v>2317.1949999999997</v>
      </c>
      <c r="I100" s="114">
        <f t="shared" ca="1" si="88"/>
        <v>2332.3049999999998</v>
      </c>
      <c r="J100" s="114">
        <f t="shared" ca="1" si="89"/>
        <v>2347.0249999999996</v>
      </c>
      <c r="K100" s="114">
        <f t="shared" ca="1" si="90"/>
        <v>2335.415</v>
      </c>
      <c r="L100" s="114">
        <f t="shared" ca="1" si="91"/>
        <v>2344.5749999999998</v>
      </c>
      <c r="M100" s="114">
        <f t="shared" ca="1" si="92"/>
        <v>2355.835</v>
      </c>
      <c r="N100" s="114">
        <f t="shared" ca="1" si="93"/>
        <v>2355.0349999999999</v>
      </c>
      <c r="O100" s="114">
        <f t="shared" ca="1" si="94"/>
        <v>2365.6549999999997</v>
      </c>
      <c r="P100" s="114">
        <f t="shared" ca="1" si="95"/>
        <v>2362.3850000000002</v>
      </c>
      <c r="Q100" s="114">
        <f t="shared" ca="1" si="96"/>
        <v>2353.3150000000001</v>
      </c>
      <c r="R100" s="114">
        <f t="shared" ca="1" si="97"/>
        <v>2342.4449999999997</v>
      </c>
      <c r="S100" s="114">
        <f t="shared" ca="1" si="98"/>
        <v>2322.0449999999996</v>
      </c>
      <c r="T100" s="114">
        <f t="shared" ca="1" si="99"/>
        <v>2314.7150000000001</v>
      </c>
      <c r="U100" s="114">
        <f t="shared" ca="1" si="100"/>
        <v>2342.835</v>
      </c>
      <c r="V100" s="114">
        <f t="shared" ca="1" si="101"/>
        <v>2351.4549999999999</v>
      </c>
      <c r="W100" s="114">
        <f t="shared" ca="1" si="102"/>
        <v>2337.4850000000001</v>
      </c>
      <c r="X100" s="114">
        <f t="shared" ca="1" si="103"/>
        <v>2340.1849999999999</v>
      </c>
      <c r="Y100" s="114">
        <f t="shared" ca="1" si="104"/>
        <v>2306.0649999999996</v>
      </c>
      <c r="Z100" s="34"/>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row>
    <row r="101" spans="1:50" ht="18.75">
      <c r="A101" s="26">
        <v>12</v>
      </c>
      <c r="B101" s="114">
        <f t="shared" ca="1" si="80"/>
        <v>2229.0449999999996</v>
      </c>
      <c r="C101" s="114">
        <f t="shared" ca="1" si="82"/>
        <v>2211.5350000000003</v>
      </c>
      <c r="D101" s="114">
        <f t="shared" ca="1" si="83"/>
        <v>2191.875</v>
      </c>
      <c r="E101" s="114">
        <f t="shared" ca="1" si="84"/>
        <v>2163.8049999999998</v>
      </c>
      <c r="F101" s="114">
        <f t="shared" ca="1" si="85"/>
        <v>2166.4449999999997</v>
      </c>
      <c r="G101" s="114">
        <f t="shared" ca="1" si="86"/>
        <v>2216.1950000000002</v>
      </c>
      <c r="H101" s="114">
        <f t="shared" ca="1" si="87"/>
        <v>2223.9050000000002</v>
      </c>
      <c r="I101" s="114">
        <f t="shared" ca="1" si="88"/>
        <v>2242.415</v>
      </c>
      <c r="J101" s="114">
        <f t="shared" ca="1" si="89"/>
        <v>2259.4050000000002</v>
      </c>
      <c r="K101" s="114">
        <f t="shared" ca="1" si="90"/>
        <v>2260.0250000000001</v>
      </c>
      <c r="L101" s="114">
        <f t="shared" ca="1" si="91"/>
        <v>2268.085</v>
      </c>
      <c r="M101" s="114">
        <f t="shared" ca="1" si="92"/>
        <v>2270.605</v>
      </c>
      <c r="N101" s="114">
        <f t="shared" ca="1" si="93"/>
        <v>2269.0049999999997</v>
      </c>
      <c r="O101" s="114">
        <f t="shared" ca="1" si="94"/>
        <v>2277.4849999999997</v>
      </c>
      <c r="P101" s="114">
        <f t="shared" ca="1" si="95"/>
        <v>2281.9949999999999</v>
      </c>
      <c r="Q101" s="114">
        <f t="shared" ca="1" si="96"/>
        <v>2287.6349999999998</v>
      </c>
      <c r="R101" s="114">
        <f t="shared" ca="1" si="97"/>
        <v>2287.0949999999998</v>
      </c>
      <c r="S101" s="114">
        <f t="shared" ca="1" si="98"/>
        <v>2257.5950000000003</v>
      </c>
      <c r="T101" s="114">
        <f t="shared" ca="1" si="99"/>
        <v>2271.5650000000001</v>
      </c>
      <c r="U101" s="114">
        <f t="shared" ca="1" si="100"/>
        <v>2285.1149999999998</v>
      </c>
      <c r="V101" s="114">
        <f t="shared" ca="1" si="101"/>
        <v>2303.0749999999998</v>
      </c>
      <c r="W101" s="114">
        <f t="shared" ca="1" si="102"/>
        <v>2284.5049999999997</v>
      </c>
      <c r="X101" s="114">
        <f t="shared" ca="1" si="103"/>
        <v>2288.8649999999998</v>
      </c>
      <c r="Y101" s="114">
        <f t="shared" ca="1" si="104"/>
        <v>2253.1949999999997</v>
      </c>
      <c r="Z101" s="34"/>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row>
    <row r="102" spans="1:50" ht="18.75">
      <c r="A102" s="26">
        <v>13</v>
      </c>
      <c r="B102" s="114">
        <f t="shared" ca="1" si="80"/>
        <v>2164.0149999999999</v>
      </c>
      <c r="C102" s="114">
        <f t="shared" ca="1" si="82"/>
        <v>2152.9450000000002</v>
      </c>
      <c r="D102" s="114">
        <f t="shared" ca="1" si="83"/>
        <v>2136.9549999999999</v>
      </c>
      <c r="E102" s="114">
        <f t="shared" ca="1" si="84"/>
        <v>2120.165</v>
      </c>
      <c r="F102" s="114">
        <f t="shared" ca="1" si="85"/>
        <v>2187.3049999999998</v>
      </c>
      <c r="G102" s="114">
        <f t="shared" ca="1" si="86"/>
        <v>2222.0949999999998</v>
      </c>
      <c r="H102" s="114">
        <f t="shared" ca="1" si="87"/>
        <v>2223.7350000000001</v>
      </c>
      <c r="I102" s="114">
        <f t="shared" ca="1" si="88"/>
        <v>2232.0550000000003</v>
      </c>
      <c r="J102" s="114">
        <f t="shared" ca="1" si="89"/>
        <v>2238.4349999999999</v>
      </c>
      <c r="K102" s="114">
        <f t="shared" ca="1" si="90"/>
        <v>2272.6850000000004</v>
      </c>
      <c r="L102" s="114">
        <f t="shared" ca="1" si="91"/>
        <v>2276.5049999999997</v>
      </c>
      <c r="M102" s="114">
        <f t="shared" ca="1" si="92"/>
        <v>2244.2050000000004</v>
      </c>
      <c r="N102" s="114">
        <f t="shared" ca="1" si="93"/>
        <v>2241.875</v>
      </c>
      <c r="O102" s="114">
        <f t="shared" ca="1" si="94"/>
        <v>2244.625</v>
      </c>
      <c r="P102" s="114">
        <f t="shared" ca="1" si="95"/>
        <v>2246.9549999999999</v>
      </c>
      <c r="Q102" s="114">
        <f t="shared" ca="1" si="96"/>
        <v>2246.0150000000003</v>
      </c>
      <c r="R102" s="114">
        <f t="shared" ca="1" si="97"/>
        <v>2240.8049999999998</v>
      </c>
      <c r="S102" s="114">
        <f t="shared" ca="1" si="98"/>
        <v>2229.9050000000002</v>
      </c>
      <c r="T102" s="114">
        <f t="shared" ca="1" si="99"/>
        <v>2238.5149999999999</v>
      </c>
      <c r="U102" s="114">
        <f t="shared" ca="1" si="100"/>
        <v>2244.0949999999998</v>
      </c>
      <c r="V102" s="114">
        <f t="shared" ca="1" si="101"/>
        <v>2247.4049999999997</v>
      </c>
      <c r="W102" s="114">
        <f t="shared" ca="1" si="102"/>
        <v>2235.0249999999996</v>
      </c>
      <c r="X102" s="114">
        <f t="shared" ca="1" si="103"/>
        <v>2234.1549999999997</v>
      </c>
      <c r="Y102" s="114">
        <f t="shared" ca="1" si="104"/>
        <v>2207.1749999999997</v>
      </c>
      <c r="Z102" s="34"/>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row>
    <row r="103" spans="1:50" ht="18.75">
      <c r="A103" s="26">
        <v>14</v>
      </c>
      <c r="B103" s="114">
        <f t="shared" ca="1" si="80"/>
        <v>2181.6849999999999</v>
      </c>
      <c r="C103" s="114">
        <f t="shared" ca="1" si="82"/>
        <v>2175.8649999999998</v>
      </c>
      <c r="D103" s="114">
        <f t="shared" ca="1" si="83"/>
        <v>2159.3149999999996</v>
      </c>
      <c r="E103" s="114">
        <f t="shared" ca="1" si="84"/>
        <v>2190.1949999999997</v>
      </c>
      <c r="F103" s="114">
        <f t="shared" ca="1" si="85"/>
        <v>2190.8149999999996</v>
      </c>
      <c r="G103" s="114">
        <f t="shared" ca="1" si="86"/>
        <v>2238.6349999999998</v>
      </c>
      <c r="H103" s="114">
        <f t="shared" ca="1" si="87"/>
        <v>2238.2049999999999</v>
      </c>
      <c r="I103" s="114">
        <f t="shared" ca="1" si="88"/>
        <v>2242.0949999999998</v>
      </c>
      <c r="J103" s="114">
        <f t="shared" ca="1" si="89"/>
        <v>2253.2249999999999</v>
      </c>
      <c r="K103" s="114">
        <f t="shared" ca="1" si="90"/>
        <v>2241.6749999999997</v>
      </c>
      <c r="L103" s="114">
        <f t="shared" ca="1" si="91"/>
        <v>2267.645</v>
      </c>
      <c r="M103" s="114">
        <f t="shared" ca="1" si="92"/>
        <v>2252.145</v>
      </c>
      <c r="N103" s="114">
        <f t="shared" ca="1" si="93"/>
        <v>2247.2949999999996</v>
      </c>
      <c r="O103" s="114">
        <f t="shared" ca="1" si="94"/>
        <v>2263.2950000000001</v>
      </c>
      <c r="P103" s="114">
        <f t="shared" ca="1" si="95"/>
        <v>2261.3449999999998</v>
      </c>
      <c r="Q103" s="114">
        <f t="shared" ca="1" si="96"/>
        <v>2256.2649999999999</v>
      </c>
      <c r="R103" s="114">
        <f t="shared" ca="1" si="97"/>
        <v>2252.665</v>
      </c>
      <c r="S103" s="114">
        <f t="shared" ca="1" si="98"/>
        <v>2235.2350000000001</v>
      </c>
      <c r="T103" s="114">
        <f t="shared" ca="1" si="99"/>
        <v>2234.0149999999999</v>
      </c>
      <c r="U103" s="114">
        <f t="shared" ca="1" si="100"/>
        <v>2243.9850000000001</v>
      </c>
      <c r="V103" s="114">
        <f t="shared" ca="1" si="101"/>
        <v>2249.6949999999997</v>
      </c>
      <c r="W103" s="114">
        <f t="shared" ca="1" si="102"/>
        <v>2232.8649999999998</v>
      </c>
      <c r="X103" s="114">
        <f t="shared" ca="1" si="103"/>
        <v>2232.875</v>
      </c>
      <c r="Y103" s="114">
        <f t="shared" ca="1" si="104"/>
        <v>2210.3650000000002</v>
      </c>
      <c r="Z103" s="34"/>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row>
    <row r="104" spans="1:50" ht="18.75">
      <c r="A104" s="26">
        <v>15</v>
      </c>
      <c r="B104" s="114">
        <f t="shared" ca="1" si="80"/>
        <v>2239.0250000000001</v>
      </c>
      <c r="C104" s="114">
        <f t="shared" ca="1" si="82"/>
        <v>2234.8250000000003</v>
      </c>
      <c r="D104" s="114">
        <f t="shared" ca="1" si="83"/>
        <v>2203.8249999999998</v>
      </c>
      <c r="E104" s="114">
        <f t="shared" ca="1" si="84"/>
        <v>2221.8249999999998</v>
      </c>
      <c r="F104" s="114">
        <f t="shared" ca="1" si="85"/>
        <v>2241.5749999999998</v>
      </c>
      <c r="G104" s="114">
        <f t="shared" ca="1" si="86"/>
        <v>2278.0149999999999</v>
      </c>
      <c r="H104" s="114">
        <f t="shared" ca="1" si="87"/>
        <v>2284.1049999999996</v>
      </c>
      <c r="I104" s="114">
        <f t="shared" ca="1" si="88"/>
        <v>2298.1149999999998</v>
      </c>
      <c r="J104" s="114">
        <f t="shared" ca="1" si="89"/>
        <v>2313.7049999999999</v>
      </c>
      <c r="K104" s="114">
        <f t="shared" ca="1" si="90"/>
        <v>2323.5050000000001</v>
      </c>
      <c r="L104" s="114">
        <f t="shared" ca="1" si="91"/>
        <v>2316.5350000000003</v>
      </c>
      <c r="M104" s="114">
        <f t="shared" ca="1" si="92"/>
        <v>2313.8049999999998</v>
      </c>
      <c r="N104" s="114">
        <f t="shared" ca="1" si="93"/>
        <v>2313.5950000000003</v>
      </c>
      <c r="O104" s="114">
        <f t="shared" ca="1" si="94"/>
        <v>2321.6850000000004</v>
      </c>
      <c r="P104" s="114">
        <f t="shared" ca="1" si="95"/>
        <v>2323.9850000000001</v>
      </c>
      <c r="Q104" s="114">
        <f t="shared" ca="1" si="96"/>
        <v>2324.1949999999997</v>
      </c>
      <c r="R104" s="114">
        <f t="shared" ca="1" si="97"/>
        <v>2319.2449999999999</v>
      </c>
      <c r="S104" s="114">
        <f t="shared" ca="1" si="98"/>
        <v>2303.7249999999999</v>
      </c>
      <c r="T104" s="114">
        <f t="shared" ca="1" si="99"/>
        <v>2315.1750000000002</v>
      </c>
      <c r="U104" s="114">
        <f t="shared" ca="1" si="100"/>
        <v>2319.125</v>
      </c>
      <c r="V104" s="114">
        <f t="shared" ca="1" si="101"/>
        <v>2310.6349999999998</v>
      </c>
      <c r="W104" s="114">
        <f t="shared" ca="1" si="102"/>
        <v>2304.605</v>
      </c>
      <c r="X104" s="114">
        <f t="shared" ca="1" si="103"/>
        <v>2304.7049999999999</v>
      </c>
      <c r="Y104" s="114">
        <f t="shared" ca="1" si="104"/>
        <v>2268.3849999999998</v>
      </c>
      <c r="Z104" s="34"/>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row>
    <row r="105" spans="1:50" ht="18.75">
      <c r="A105" s="26">
        <v>16</v>
      </c>
      <c r="B105" s="114">
        <f t="shared" ca="1" si="80"/>
        <v>2242.2049999999999</v>
      </c>
      <c r="C105" s="114">
        <f t="shared" ca="1" si="82"/>
        <v>2233.645</v>
      </c>
      <c r="D105" s="114">
        <f t="shared" ca="1" si="83"/>
        <v>2206.645</v>
      </c>
      <c r="E105" s="114">
        <f t="shared" ca="1" si="84"/>
        <v>2206.1849999999999</v>
      </c>
      <c r="F105" s="114">
        <f t="shared" ca="1" si="85"/>
        <v>2218.3649999999998</v>
      </c>
      <c r="G105" s="114">
        <f t="shared" ca="1" si="86"/>
        <v>2252.395</v>
      </c>
      <c r="H105" s="114">
        <f t="shared" ca="1" si="87"/>
        <v>2268.1350000000002</v>
      </c>
      <c r="I105" s="114">
        <f t="shared" ca="1" si="88"/>
        <v>2280.9650000000001</v>
      </c>
      <c r="J105" s="114">
        <f t="shared" ca="1" si="89"/>
        <v>2300.1849999999999</v>
      </c>
      <c r="K105" s="114">
        <f t="shared" ca="1" si="90"/>
        <v>2310.9949999999999</v>
      </c>
      <c r="L105" s="114">
        <f t="shared" ca="1" si="91"/>
        <v>2311.1549999999997</v>
      </c>
      <c r="M105" s="114">
        <f t="shared" ca="1" si="92"/>
        <v>2309.9349999999999</v>
      </c>
      <c r="N105" s="114">
        <f t="shared" ca="1" si="93"/>
        <v>2317.6150000000002</v>
      </c>
      <c r="O105" s="114">
        <f t="shared" ca="1" si="94"/>
        <v>2319.5649999999996</v>
      </c>
      <c r="P105" s="114">
        <f t="shared" ca="1" si="95"/>
        <v>2321.4650000000001</v>
      </c>
      <c r="Q105" s="114">
        <f t="shared" ca="1" si="96"/>
        <v>2328.2550000000001</v>
      </c>
      <c r="R105" s="114">
        <f t="shared" ca="1" si="97"/>
        <v>2322.6149999999998</v>
      </c>
      <c r="S105" s="114">
        <f t="shared" ca="1" si="98"/>
        <v>2316.5050000000001</v>
      </c>
      <c r="T105" s="114">
        <f t="shared" ca="1" si="99"/>
        <v>2318.5949999999998</v>
      </c>
      <c r="U105" s="114">
        <f t="shared" ca="1" si="100"/>
        <v>2321.105</v>
      </c>
      <c r="V105" s="114">
        <f t="shared" ca="1" si="101"/>
        <v>2308.165</v>
      </c>
      <c r="W105" s="114">
        <f t="shared" ca="1" si="102"/>
        <v>2293.3150000000001</v>
      </c>
      <c r="X105" s="114">
        <f t="shared" ca="1" si="103"/>
        <v>2293.7750000000001</v>
      </c>
      <c r="Y105" s="114">
        <f t="shared" ca="1" si="104"/>
        <v>2265.4349999999999</v>
      </c>
      <c r="Z105" s="34"/>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row>
    <row r="106" spans="1:50" ht="18.75">
      <c r="A106" s="26">
        <v>17</v>
      </c>
      <c r="B106" s="114">
        <f t="shared" ca="1" si="80"/>
        <v>2202.2249999999999</v>
      </c>
      <c r="C106" s="114">
        <f t="shared" ca="1" si="82"/>
        <v>2202.105</v>
      </c>
      <c r="D106" s="114">
        <f t="shared" ca="1" si="83"/>
        <v>2199.0249999999996</v>
      </c>
      <c r="E106" s="114">
        <f t="shared" ca="1" si="84"/>
        <v>2203.2350000000001</v>
      </c>
      <c r="F106" s="114">
        <f t="shared" ca="1" si="85"/>
        <v>2244.5450000000001</v>
      </c>
      <c r="G106" s="114">
        <f t="shared" ca="1" si="86"/>
        <v>2288.1749999999997</v>
      </c>
      <c r="H106" s="114">
        <f t="shared" ca="1" si="87"/>
        <v>2290.3849999999998</v>
      </c>
      <c r="I106" s="114">
        <f t="shared" ca="1" si="88"/>
        <v>2297.1350000000002</v>
      </c>
      <c r="J106" s="114">
        <f t="shared" ca="1" si="89"/>
        <v>2308.4650000000001</v>
      </c>
      <c r="K106" s="114">
        <f t="shared" ca="1" si="90"/>
        <v>2638.9850000000001</v>
      </c>
      <c r="L106" s="114">
        <f t="shared" ca="1" si="91"/>
        <v>2640.2249999999999</v>
      </c>
      <c r="M106" s="114">
        <f t="shared" ca="1" si="92"/>
        <v>2640.2149999999997</v>
      </c>
      <c r="N106" s="114">
        <f t="shared" ca="1" si="93"/>
        <v>2640.5749999999998</v>
      </c>
      <c r="O106" s="114">
        <f t="shared" ca="1" si="94"/>
        <v>2640.4450000000002</v>
      </c>
      <c r="P106" s="114">
        <f t="shared" ca="1" si="95"/>
        <v>2640.2549999999997</v>
      </c>
      <c r="Q106" s="114">
        <f t="shared" ca="1" si="96"/>
        <v>2640.0349999999999</v>
      </c>
      <c r="R106" s="114">
        <f t="shared" ca="1" si="97"/>
        <v>2305.9249999999997</v>
      </c>
      <c r="S106" s="114">
        <f t="shared" ca="1" si="98"/>
        <v>2640.9650000000001</v>
      </c>
      <c r="T106" s="114">
        <f t="shared" ca="1" si="99"/>
        <v>2641.0849999999996</v>
      </c>
      <c r="U106" s="114">
        <f t="shared" ca="1" si="100"/>
        <v>2640.8649999999998</v>
      </c>
      <c r="V106" s="114">
        <f t="shared" ca="1" si="101"/>
        <v>2256.7849999999999</v>
      </c>
      <c r="W106" s="114">
        <f t="shared" ca="1" si="102"/>
        <v>2249.855</v>
      </c>
      <c r="X106" s="114">
        <f t="shared" ca="1" si="103"/>
        <v>2231.6549999999997</v>
      </c>
      <c r="Y106" s="114">
        <f t="shared" ca="1" si="104"/>
        <v>2215.0250000000001</v>
      </c>
      <c r="Z106" s="34"/>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row>
    <row r="107" spans="1:50" ht="18.75">
      <c r="A107" s="26">
        <v>18</v>
      </c>
      <c r="B107" s="114">
        <f t="shared" ca="1" si="80"/>
        <v>2190.2049999999999</v>
      </c>
      <c r="C107" s="114">
        <f t="shared" ca="1" si="82"/>
        <v>2205.0650000000001</v>
      </c>
      <c r="D107" s="114">
        <f t="shared" ca="1" si="83"/>
        <v>2188.895</v>
      </c>
      <c r="E107" s="114">
        <f t="shared" ca="1" si="84"/>
        <v>2195.605</v>
      </c>
      <c r="F107" s="114">
        <f t="shared" ca="1" si="85"/>
        <v>2231.7249999999999</v>
      </c>
      <c r="G107" s="114">
        <f t="shared" ca="1" si="86"/>
        <v>2642.3450000000003</v>
      </c>
      <c r="H107" s="114">
        <f t="shared" ca="1" si="87"/>
        <v>2641.6949999999997</v>
      </c>
      <c r="I107" s="114">
        <f t="shared" ca="1" si="88"/>
        <v>2641.6049999999996</v>
      </c>
      <c r="J107" s="114">
        <f t="shared" ca="1" si="89"/>
        <v>2640.9849999999997</v>
      </c>
      <c r="K107" s="114">
        <f t="shared" ca="1" si="90"/>
        <v>2641.0749999999998</v>
      </c>
      <c r="L107" s="114">
        <f t="shared" ca="1" si="91"/>
        <v>2640.835</v>
      </c>
      <c r="M107" s="114">
        <f t="shared" ca="1" si="92"/>
        <v>2641.395</v>
      </c>
      <c r="N107" s="114">
        <f t="shared" ca="1" si="93"/>
        <v>2642.6950000000002</v>
      </c>
      <c r="O107" s="114">
        <f t="shared" ca="1" si="94"/>
        <v>2642.125</v>
      </c>
      <c r="P107" s="114">
        <f t="shared" ca="1" si="95"/>
        <v>2641.1149999999998</v>
      </c>
      <c r="Q107" s="114">
        <f t="shared" ca="1" si="96"/>
        <v>2640.855</v>
      </c>
      <c r="R107" s="114">
        <f t="shared" ca="1" si="97"/>
        <v>2640.145</v>
      </c>
      <c r="S107" s="114">
        <f t="shared" ca="1" si="98"/>
        <v>2641.8549999999996</v>
      </c>
      <c r="T107" s="114">
        <f t="shared" ca="1" si="99"/>
        <v>2641.7049999999999</v>
      </c>
      <c r="U107" s="114">
        <f t="shared" ca="1" si="100"/>
        <v>2641.0650000000001</v>
      </c>
      <c r="V107" s="114">
        <f t="shared" ca="1" si="101"/>
        <v>2259.9050000000002</v>
      </c>
      <c r="W107" s="114">
        <f t="shared" ca="1" si="102"/>
        <v>2250.625</v>
      </c>
      <c r="X107" s="114">
        <f t="shared" ca="1" si="103"/>
        <v>2217.6549999999997</v>
      </c>
      <c r="Y107" s="114">
        <f t="shared" ca="1" si="104"/>
        <v>2208.0949999999998</v>
      </c>
      <c r="Z107" s="34"/>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row>
    <row r="108" spans="1:50" ht="18.75">
      <c r="A108" s="26">
        <v>19</v>
      </c>
      <c r="B108" s="114">
        <f t="shared" ca="1" si="80"/>
        <v>2162.4749999999999</v>
      </c>
      <c r="C108" s="114">
        <f t="shared" ca="1" si="82"/>
        <v>2160.145</v>
      </c>
      <c r="D108" s="114">
        <f t="shared" ca="1" si="83"/>
        <v>2129.2150000000001</v>
      </c>
      <c r="E108" s="114">
        <f t="shared" ca="1" si="84"/>
        <v>2142.9949999999999</v>
      </c>
      <c r="F108" s="114">
        <f t="shared" ca="1" si="85"/>
        <v>2194.125</v>
      </c>
      <c r="G108" s="114">
        <f t="shared" ca="1" si="86"/>
        <v>2231.7049999999999</v>
      </c>
      <c r="H108" s="114">
        <f t="shared" ca="1" si="87"/>
        <v>2640.6549999999997</v>
      </c>
      <c r="I108" s="114">
        <f t="shared" ca="1" si="88"/>
        <v>2640.5349999999999</v>
      </c>
      <c r="J108" s="114">
        <f t="shared" ca="1" si="89"/>
        <v>2639.6149999999998</v>
      </c>
      <c r="K108" s="114">
        <f t="shared" ca="1" si="90"/>
        <v>2639.8850000000002</v>
      </c>
      <c r="L108" s="114">
        <f t="shared" ca="1" si="91"/>
        <v>2639.8150000000001</v>
      </c>
      <c r="M108" s="114">
        <f t="shared" ca="1" si="92"/>
        <v>2639.6049999999996</v>
      </c>
      <c r="N108" s="114">
        <f t="shared" ca="1" si="93"/>
        <v>2640.1549999999997</v>
      </c>
      <c r="O108" s="114">
        <f t="shared" ca="1" si="94"/>
        <v>2641.4450000000002</v>
      </c>
      <c r="P108" s="114">
        <f t="shared" ca="1" si="95"/>
        <v>2641.4649999999997</v>
      </c>
      <c r="Q108" s="114">
        <f t="shared" ca="1" si="96"/>
        <v>2641.3650000000002</v>
      </c>
      <c r="R108" s="114">
        <f t="shared" ca="1" si="97"/>
        <v>2641.145</v>
      </c>
      <c r="S108" s="114">
        <f t="shared" ca="1" si="98"/>
        <v>2641.355</v>
      </c>
      <c r="T108" s="114">
        <f t="shared" ca="1" si="99"/>
        <v>2640.895</v>
      </c>
      <c r="U108" s="114">
        <f t="shared" ca="1" si="100"/>
        <v>2640.3449999999998</v>
      </c>
      <c r="V108" s="114">
        <f t="shared" ca="1" si="101"/>
        <v>2639.8649999999998</v>
      </c>
      <c r="W108" s="114">
        <f t="shared" ca="1" si="102"/>
        <v>2223.4349999999999</v>
      </c>
      <c r="X108" s="114">
        <f t="shared" ca="1" si="103"/>
        <v>2184.3649999999998</v>
      </c>
      <c r="Y108" s="114">
        <f t="shared" ca="1" si="104"/>
        <v>2206.1950000000002</v>
      </c>
      <c r="Z108" s="34"/>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row>
    <row r="109" spans="1:50" ht="18.75">
      <c r="A109" s="26">
        <v>20</v>
      </c>
      <c r="B109" s="114">
        <f t="shared" ca="1" si="80"/>
        <v>2199.165</v>
      </c>
      <c r="C109" s="114">
        <f t="shared" ca="1" si="82"/>
        <v>2196.2350000000001</v>
      </c>
      <c r="D109" s="114">
        <f t="shared" ca="1" si="83"/>
        <v>2161.9250000000002</v>
      </c>
      <c r="E109" s="114">
        <f t="shared" ca="1" si="84"/>
        <v>2169.5549999999998</v>
      </c>
      <c r="F109" s="114">
        <f t="shared" ca="1" si="85"/>
        <v>2642.2449999999999</v>
      </c>
      <c r="G109" s="114">
        <f t="shared" ca="1" si="86"/>
        <v>2640.2449999999999</v>
      </c>
      <c r="H109" s="114">
        <f t="shared" ca="1" si="87"/>
        <v>2642.1149999999998</v>
      </c>
      <c r="I109" s="114">
        <f t="shared" ca="1" si="88"/>
        <v>2641.9049999999997</v>
      </c>
      <c r="J109" s="114">
        <f t="shared" ca="1" si="89"/>
        <v>2640.5049999999997</v>
      </c>
      <c r="K109" s="114">
        <f t="shared" ca="1" si="90"/>
        <v>2640.6049999999996</v>
      </c>
      <c r="L109" s="114">
        <f t="shared" ca="1" si="91"/>
        <v>2640.5450000000001</v>
      </c>
      <c r="M109" s="114">
        <f t="shared" ca="1" si="92"/>
        <v>2640.3049999999998</v>
      </c>
      <c r="N109" s="114">
        <f t="shared" ca="1" si="93"/>
        <v>2640.8649999999998</v>
      </c>
      <c r="O109" s="114">
        <f t="shared" ca="1" si="94"/>
        <v>2642.6349999999998</v>
      </c>
      <c r="P109" s="114">
        <f t="shared" ca="1" si="95"/>
        <v>2642.415</v>
      </c>
      <c r="Q109" s="114">
        <f t="shared" ca="1" si="96"/>
        <v>2642.335</v>
      </c>
      <c r="R109" s="114">
        <f t="shared" ca="1" si="97"/>
        <v>2641.7449999999999</v>
      </c>
      <c r="S109" s="114">
        <f t="shared" ca="1" si="98"/>
        <v>2643.2049999999999</v>
      </c>
      <c r="T109" s="114">
        <f t="shared" ca="1" si="99"/>
        <v>2641.395</v>
      </c>
      <c r="U109" s="114">
        <f t="shared" ca="1" si="100"/>
        <v>2640.7349999999997</v>
      </c>
      <c r="V109" s="114">
        <f t="shared" ca="1" si="101"/>
        <v>2639.5450000000001</v>
      </c>
      <c r="W109" s="114">
        <f t="shared" ca="1" si="102"/>
        <v>2239.1849999999999</v>
      </c>
      <c r="X109" s="114">
        <f t="shared" ca="1" si="103"/>
        <v>2220.8049999999998</v>
      </c>
      <c r="Y109" s="114">
        <f t="shared" ca="1" si="104"/>
        <v>2216.9050000000002</v>
      </c>
      <c r="Z109" s="34"/>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row>
    <row r="110" spans="1:50" ht="18.75">
      <c r="A110" s="26">
        <v>21</v>
      </c>
      <c r="B110" s="114">
        <f t="shared" ca="1" si="80"/>
        <v>2215.9850000000001</v>
      </c>
      <c r="C110" s="114">
        <f t="shared" ca="1" si="82"/>
        <v>2215.2049999999999</v>
      </c>
      <c r="D110" s="114">
        <f t="shared" ca="1" si="83"/>
        <v>2189.4050000000002</v>
      </c>
      <c r="E110" s="114">
        <f t="shared" ca="1" si="84"/>
        <v>2206.085</v>
      </c>
      <c r="F110" s="114">
        <f t="shared" ca="1" si="85"/>
        <v>2257.625</v>
      </c>
      <c r="G110" s="114">
        <f t="shared" ca="1" si="86"/>
        <v>2652.2550000000001</v>
      </c>
      <c r="H110" s="114">
        <f t="shared" ca="1" si="87"/>
        <v>2653.3049999999998</v>
      </c>
      <c r="I110" s="114">
        <f t="shared" ca="1" si="88"/>
        <v>2652.8249999999998</v>
      </c>
      <c r="J110" s="114">
        <f t="shared" ca="1" si="89"/>
        <v>2651.645</v>
      </c>
      <c r="K110" s="114">
        <f t="shared" ca="1" si="90"/>
        <v>2651.7149999999997</v>
      </c>
      <c r="L110" s="114">
        <f t="shared" ca="1" si="91"/>
        <v>2651.4250000000002</v>
      </c>
      <c r="M110" s="114">
        <f t="shared" ca="1" si="92"/>
        <v>2652.1849999999999</v>
      </c>
      <c r="N110" s="114">
        <f t="shared" ca="1" si="93"/>
        <v>2654.2950000000001</v>
      </c>
      <c r="O110" s="114">
        <f t="shared" ca="1" si="94"/>
        <v>2653.4949999999999</v>
      </c>
      <c r="P110" s="114">
        <f t="shared" ca="1" si="95"/>
        <v>2653.3049999999998</v>
      </c>
      <c r="Q110" s="114">
        <f t="shared" ca="1" si="96"/>
        <v>2652.7949999999996</v>
      </c>
      <c r="R110" s="114">
        <f t="shared" ca="1" si="97"/>
        <v>2652.1849999999999</v>
      </c>
      <c r="S110" s="114">
        <f t="shared" ca="1" si="98"/>
        <v>2653.4249999999997</v>
      </c>
      <c r="T110" s="114">
        <f t="shared" ca="1" si="99"/>
        <v>2651.9149999999995</v>
      </c>
      <c r="U110" s="114">
        <f t="shared" ca="1" si="100"/>
        <v>2651.2950000000001</v>
      </c>
      <c r="V110" s="114">
        <f t="shared" ca="1" si="101"/>
        <v>2649.895</v>
      </c>
      <c r="W110" s="114">
        <f t="shared" ca="1" si="102"/>
        <v>2290.665</v>
      </c>
      <c r="X110" s="114">
        <f t="shared" ca="1" si="103"/>
        <v>2250.2249999999995</v>
      </c>
      <c r="Y110" s="114">
        <f t="shared" ca="1" si="104"/>
        <v>2249.7950000000001</v>
      </c>
      <c r="Z110" s="34"/>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row>
    <row r="111" spans="1:50" ht="18.75">
      <c r="A111" s="26">
        <v>22</v>
      </c>
      <c r="B111" s="114">
        <f t="shared" ca="1" si="80"/>
        <v>2257.9549999999999</v>
      </c>
      <c r="C111" s="114">
        <f t="shared" ca="1" si="82"/>
        <v>2245.7849999999999</v>
      </c>
      <c r="D111" s="114">
        <f t="shared" ca="1" si="83"/>
        <v>2199.1149999999998</v>
      </c>
      <c r="E111" s="114">
        <f t="shared" ca="1" si="84"/>
        <v>2141.5250000000001</v>
      </c>
      <c r="F111" s="114">
        <f t="shared" ca="1" si="85"/>
        <v>2237.1350000000002</v>
      </c>
      <c r="G111" s="114">
        <f t="shared" ca="1" si="86"/>
        <v>2286.8650000000002</v>
      </c>
      <c r="H111" s="114">
        <f t="shared" ca="1" si="87"/>
        <v>2698.4749999999999</v>
      </c>
      <c r="I111" s="114">
        <f t="shared" ca="1" si="88"/>
        <v>2698.855</v>
      </c>
      <c r="J111" s="114">
        <f t="shared" ca="1" si="89"/>
        <v>2698.8750000000005</v>
      </c>
      <c r="K111" s="114">
        <f t="shared" ca="1" si="90"/>
        <v>2698.9650000000001</v>
      </c>
      <c r="L111" s="114">
        <f t="shared" ca="1" si="91"/>
        <v>2699.1549999999997</v>
      </c>
      <c r="M111" s="114">
        <f t="shared" ca="1" si="92"/>
        <v>2698.7050000000004</v>
      </c>
      <c r="N111" s="114">
        <f t="shared" ca="1" si="93"/>
        <v>2698.395</v>
      </c>
      <c r="O111" s="114">
        <f t="shared" ca="1" si="94"/>
        <v>2697.835</v>
      </c>
      <c r="P111" s="114">
        <f t="shared" ca="1" si="95"/>
        <v>2697.415</v>
      </c>
      <c r="Q111" s="114">
        <f t="shared" ca="1" si="96"/>
        <v>2697.0449999999996</v>
      </c>
      <c r="R111" s="114">
        <f t="shared" ca="1" si="97"/>
        <v>2696.2350000000001</v>
      </c>
      <c r="S111" s="114">
        <f t="shared" ca="1" si="98"/>
        <v>2322.3650000000002</v>
      </c>
      <c r="T111" s="114">
        <f t="shared" ca="1" si="99"/>
        <v>2696.5649999999996</v>
      </c>
      <c r="U111" s="114">
        <f t="shared" ca="1" si="100"/>
        <v>2697.2449999999994</v>
      </c>
      <c r="V111" s="114">
        <f t="shared" ca="1" si="101"/>
        <v>2324.4749999999999</v>
      </c>
      <c r="W111" s="114">
        <f t="shared" ca="1" si="102"/>
        <v>2319.0349999999999</v>
      </c>
      <c r="X111" s="114">
        <f t="shared" ca="1" si="103"/>
        <v>2294.2450000000003</v>
      </c>
      <c r="Y111" s="114">
        <f t="shared" ca="1" si="104"/>
        <v>2287.0549999999998</v>
      </c>
      <c r="Z111" s="34"/>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row>
    <row r="112" spans="1:50" ht="18.75">
      <c r="A112" s="26">
        <v>23</v>
      </c>
      <c r="B112" s="114">
        <f t="shared" ca="1" si="80"/>
        <v>2223.9350000000004</v>
      </c>
      <c r="C112" s="114">
        <f t="shared" ca="1" si="82"/>
        <v>2212.8549999999996</v>
      </c>
      <c r="D112" s="114">
        <f t="shared" ca="1" si="83"/>
        <v>2131.9450000000002</v>
      </c>
      <c r="E112" s="114">
        <f t="shared" ca="1" si="84"/>
        <v>2097.085</v>
      </c>
      <c r="F112" s="114">
        <f t="shared" ca="1" si="85"/>
        <v>2128.9349999999999</v>
      </c>
      <c r="G112" s="114">
        <f t="shared" ca="1" si="86"/>
        <v>2207.395</v>
      </c>
      <c r="H112" s="114">
        <f t="shared" ca="1" si="87"/>
        <v>2242.4549999999995</v>
      </c>
      <c r="I112" s="114">
        <f t="shared" ca="1" si="88"/>
        <v>2699.0050000000001</v>
      </c>
      <c r="J112" s="114">
        <f t="shared" ca="1" si="89"/>
        <v>2698.7649999999999</v>
      </c>
      <c r="K112" s="114">
        <f t="shared" ca="1" si="90"/>
        <v>2698.7050000000004</v>
      </c>
      <c r="L112" s="114">
        <f t="shared" ca="1" si="91"/>
        <v>2698.5849999999996</v>
      </c>
      <c r="M112" s="114">
        <f t="shared" ca="1" si="92"/>
        <v>2698.3450000000003</v>
      </c>
      <c r="N112" s="114">
        <f t="shared" ca="1" si="93"/>
        <v>2698.0749999999998</v>
      </c>
      <c r="O112" s="114">
        <f t="shared" ca="1" si="94"/>
        <v>2697.4549999999999</v>
      </c>
      <c r="P112" s="114">
        <f t="shared" ca="1" si="95"/>
        <v>2695.9949999999994</v>
      </c>
      <c r="Q112" s="114">
        <f t="shared" ca="1" si="96"/>
        <v>2695.7650000000003</v>
      </c>
      <c r="R112" s="114">
        <f t="shared" ca="1" si="97"/>
        <v>2695.0350000000003</v>
      </c>
      <c r="S112" s="114">
        <f t="shared" ca="1" si="98"/>
        <v>2697.8649999999998</v>
      </c>
      <c r="T112" s="114">
        <f t="shared" ca="1" si="99"/>
        <v>2697.0349999999994</v>
      </c>
      <c r="U112" s="114">
        <f t="shared" ca="1" si="100"/>
        <v>2697.105</v>
      </c>
      <c r="V112" s="114">
        <f t="shared" ca="1" si="101"/>
        <v>2295.4349999999999</v>
      </c>
      <c r="W112" s="114">
        <f t="shared" ca="1" si="102"/>
        <v>2215.585</v>
      </c>
      <c r="X112" s="114">
        <f t="shared" ca="1" si="103"/>
        <v>2106.2350000000001</v>
      </c>
      <c r="Y112" s="114">
        <f t="shared" ca="1" si="104"/>
        <v>2100.8449999999998</v>
      </c>
      <c r="Z112" s="34"/>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row>
    <row r="113" spans="1:50" ht="18.75">
      <c r="A113" s="26">
        <v>24</v>
      </c>
      <c r="B113" s="114">
        <f t="shared" ca="1" si="80"/>
        <v>2215.375</v>
      </c>
      <c r="C113" s="114">
        <f t="shared" ca="1" si="82"/>
        <v>2231.2049999999999</v>
      </c>
      <c r="D113" s="114">
        <f t="shared" ca="1" si="83"/>
        <v>2222.165</v>
      </c>
      <c r="E113" s="114">
        <f t="shared" ca="1" si="84"/>
        <v>2224.6949999999997</v>
      </c>
      <c r="F113" s="114">
        <f t="shared" ca="1" si="85"/>
        <v>2260.1349999999998</v>
      </c>
      <c r="G113" s="114">
        <f t="shared" ca="1" si="86"/>
        <v>2694.2249999999999</v>
      </c>
      <c r="H113" s="114">
        <f t="shared" ca="1" si="87"/>
        <v>2693.9650000000001</v>
      </c>
      <c r="I113" s="114">
        <f t="shared" ca="1" si="88"/>
        <v>2693.6349999999998</v>
      </c>
      <c r="J113" s="114">
        <f t="shared" ca="1" si="89"/>
        <v>2694.2649999999999</v>
      </c>
      <c r="K113" s="114">
        <f t="shared" ca="1" si="90"/>
        <v>2695.8249999999998</v>
      </c>
      <c r="L113" s="114">
        <f t="shared" ca="1" si="91"/>
        <v>2695.4449999999997</v>
      </c>
      <c r="M113" s="114">
        <f t="shared" ca="1" si="92"/>
        <v>2695.9049999999997</v>
      </c>
      <c r="N113" s="114">
        <f t="shared" ca="1" si="93"/>
        <v>2695.4849999999997</v>
      </c>
      <c r="O113" s="114">
        <f t="shared" ca="1" si="94"/>
        <v>2694.3649999999998</v>
      </c>
      <c r="P113" s="114">
        <f t="shared" ca="1" si="95"/>
        <v>2694.375</v>
      </c>
      <c r="Q113" s="114">
        <f t="shared" ca="1" si="96"/>
        <v>2693.8749999999995</v>
      </c>
      <c r="R113" s="114">
        <f t="shared" ca="1" si="97"/>
        <v>2692.7649999999999</v>
      </c>
      <c r="S113" s="114">
        <f t="shared" ca="1" si="98"/>
        <v>2694.895</v>
      </c>
      <c r="T113" s="114">
        <f t="shared" ca="1" si="99"/>
        <v>2694.7350000000001</v>
      </c>
      <c r="U113" s="114">
        <f t="shared" ca="1" si="100"/>
        <v>2694.9049999999997</v>
      </c>
      <c r="V113" s="114">
        <f t="shared" ca="1" si="101"/>
        <v>2694.3249999999998</v>
      </c>
      <c r="W113" s="114">
        <f t="shared" ca="1" si="102"/>
        <v>2283.3749999999995</v>
      </c>
      <c r="X113" s="114">
        <f t="shared" ca="1" si="103"/>
        <v>2253.1149999999998</v>
      </c>
      <c r="Y113" s="114">
        <f t="shared" ca="1" si="104"/>
        <v>2227.5049999999997</v>
      </c>
      <c r="Z113" s="34"/>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row>
    <row r="114" spans="1:50" ht="18.75">
      <c r="A114" s="26">
        <v>25</v>
      </c>
      <c r="B114" s="114">
        <f t="shared" ca="1" si="80"/>
        <v>2206.2849999999999</v>
      </c>
      <c r="C114" s="114">
        <f t="shared" ca="1" si="82"/>
        <v>2207.4849999999997</v>
      </c>
      <c r="D114" s="114">
        <f t="shared" ca="1" si="83"/>
        <v>2206.5650000000001</v>
      </c>
      <c r="E114" s="114">
        <f t="shared" ca="1" si="84"/>
        <v>2207.2750000000001</v>
      </c>
      <c r="F114" s="114">
        <f t="shared" ca="1" si="85"/>
        <v>2696.665</v>
      </c>
      <c r="G114" s="114">
        <f t="shared" ca="1" si="86"/>
        <v>2695.9149999999995</v>
      </c>
      <c r="H114" s="114">
        <f t="shared" ca="1" si="87"/>
        <v>2696.2750000000001</v>
      </c>
      <c r="I114" s="114">
        <f t="shared" ca="1" si="88"/>
        <v>2696.0349999999999</v>
      </c>
      <c r="J114" s="114">
        <f t="shared" ca="1" si="89"/>
        <v>2694.3949999999995</v>
      </c>
      <c r="K114" s="114">
        <f t="shared" ca="1" si="90"/>
        <v>2697.6449999999995</v>
      </c>
      <c r="L114" s="114">
        <f t="shared" ca="1" si="91"/>
        <v>2699.415</v>
      </c>
      <c r="M114" s="114">
        <f t="shared" ca="1" si="92"/>
        <v>2697.335</v>
      </c>
      <c r="N114" s="114">
        <f t="shared" ca="1" si="93"/>
        <v>2696.8850000000002</v>
      </c>
      <c r="O114" s="114">
        <f t="shared" ca="1" si="94"/>
        <v>2696.0849999999996</v>
      </c>
      <c r="P114" s="114">
        <f t="shared" ca="1" si="95"/>
        <v>2696.105</v>
      </c>
      <c r="Q114" s="114">
        <f t="shared" ca="1" si="96"/>
        <v>2697.5049999999997</v>
      </c>
      <c r="R114" s="114">
        <f t="shared" ca="1" si="97"/>
        <v>2694.8249999999998</v>
      </c>
      <c r="S114" s="114">
        <f t="shared" ca="1" si="98"/>
        <v>2696.1249999999995</v>
      </c>
      <c r="T114" s="114">
        <f t="shared" ca="1" si="99"/>
        <v>2695.1849999999999</v>
      </c>
      <c r="U114" s="114">
        <f t="shared" ca="1" si="100"/>
        <v>2694.625</v>
      </c>
      <c r="V114" s="114">
        <f t="shared" ca="1" si="101"/>
        <v>2693.4450000000002</v>
      </c>
      <c r="W114" s="114">
        <f t="shared" ca="1" si="102"/>
        <v>2252.0149999999999</v>
      </c>
      <c r="X114" s="114">
        <f t="shared" ca="1" si="103"/>
        <v>2248.1849999999999</v>
      </c>
      <c r="Y114" s="114">
        <f t="shared" ca="1" si="104"/>
        <v>2219.4949999999999</v>
      </c>
      <c r="Z114" s="34"/>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row>
    <row r="115" spans="1:50" ht="18.75">
      <c r="A115" s="26">
        <v>26</v>
      </c>
      <c r="B115" s="114">
        <f t="shared" ca="1" si="80"/>
        <v>2170.7850000000003</v>
      </c>
      <c r="C115" s="114">
        <f t="shared" ca="1" si="82"/>
        <v>2166.8050000000003</v>
      </c>
      <c r="D115" s="114">
        <f t="shared" ca="1" si="83"/>
        <v>2098.8249999999998</v>
      </c>
      <c r="E115" s="114">
        <f t="shared" ca="1" si="84"/>
        <v>2116.165</v>
      </c>
      <c r="F115" s="114">
        <f t="shared" ca="1" si="85"/>
        <v>2188.8450000000003</v>
      </c>
      <c r="G115" s="114">
        <f t="shared" ca="1" si="86"/>
        <v>2216.895</v>
      </c>
      <c r="H115" s="114">
        <f t="shared" ca="1" si="87"/>
        <v>2695.7950000000001</v>
      </c>
      <c r="I115" s="114">
        <f t="shared" ca="1" si="88"/>
        <v>2695.9449999999997</v>
      </c>
      <c r="J115" s="114">
        <f t="shared" ca="1" si="89"/>
        <v>2694.4549999999999</v>
      </c>
      <c r="K115" s="114">
        <f t="shared" ca="1" si="90"/>
        <v>2698.3550000000005</v>
      </c>
      <c r="L115" s="114">
        <f t="shared" ca="1" si="91"/>
        <v>2697.5250000000001</v>
      </c>
      <c r="M115" s="114">
        <f t="shared" ca="1" si="92"/>
        <v>2697.3849999999998</v>
      </c>
      <c r="N115" s="114">
        <f t="shared" ca="1" si="93"/>
        <v>2698.0749999999998</v>
      </c>
      <c r="O115" s="114">
        <f t="shared" ca="1" si="94"/>
        <v>2697.4249999999997</v>
      </c>
      <c r="P115" s="114">
        <f t="shared" ca="1" si="95"/>
        <v>2697.6049999999996</v>
      </c>
      <c r="Q115" s="114">
        <f t="shared" ca="1" si="96"/>
        <v>2696.7950000000001</v>
      </c>
      <c r="R115" s="114">
        <f t="shared" ca="1" si="97"/>
        <v>2695.4949999999999</v>
      </c>
      <c r="S115" s="114">
        <f t="shared" ca="1" si="98"/>
        <v>2695.7249999999999</v>
      </c>
      <c r="T115" s="114">
        <f t="shared" ca="1" si="99"/>
        <v>2695.0549999999998</v>
      </c>
      <c r="U115" s="114">
        <f t="shared" ca="1" si="100"/>
        <v>2693.9550000000004</v>
      </c>
      <c r="V115" s="114">
        <f t="shared" ca="1" si="101"/>
        <v>2692.7350000000001</v>
      </c>
      <c r="W115" s="114">
        <f t="shared" ca="1" si="102"/>
        <v>2223.5949999999998</v>
      </c>
      <c r="X115" s="114">
        <f t="shared" ca="1" si="103"/>
        <v>2212.5549999999998</v>
      </c>
      <c r="Y115" s="114">
        <f t="shared" ca="1" si="104"/>
        <v>2198.7850000000003</v>
      </c>
      <c r="Z115" s="34"/>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row>
    <row r="116" spans="1:50" ht="18.75">
      <c r="A116" s="26">
        <v>27</v>
      </c>
      <c r="B116" s="114">
        <f t="shared" ca="1" si="80"/>
        <v>2201.8650000000002</v>
      </c>
      <c r="C116" s="114">
        <f t="shared" ca="1" si="82"/>
        <v>2214.0549999999998</v>
      </c>
      <c r="D116" s="114">
        <f t="shared" ca="1" si="83"/>
        <v>2206.5349999999999</v>
      </c>
      <c r="E116" s="114">
        <f t="shared" ca="1" si="84"/>
        <v>2214.4949999999999</v>
      </c>
      <c r="F116" s="114">
        <f t="shared" ca="1" si="85"/>
        <v>2222.5149999999999</v>
      </c>
      <c r="G116" s="114">
        <f t="shared" ca="1" si="86"/>
        <v>2697.3150000000001</v>
      </c>
      <c r="H116" s="114">
        <f t="shared" ca="1" si="87"/>
        <v>2694.7150000000001</v>
      </c>
      <c r="I116" s="114">
        <f t="shared" ca="1" si="88"/>
        <v>2695.7349999999997</v>
      </c>
      <c r="J116" s="114">
        <f t="shared" ca="1" si="89"/>
        <v>2696.0949999999998</v>
      </c>
      <c r="K116" s="114">
        <f t="shared" ca="1" si="90"/>
        <v>2695.3149999999996</v>
      </c>
      <c r="L116" s="114">
        <f t="shared" ca="1" si="91"/>
        <v>2694.3649999999998</v>
      </c>
      <c r="M116" s="114">
        <f t="shared" ca="1" si="92"/>
        <v>2694.9249999999997</v>
      </c>
      <c r="N116" s="114">
        <f t="shared" ca="1" si="93"/>
        <v>2694.7849999999999</v>
      </c>
      <c r="O116" s="114">
        <f t="shared" ca="1" si="94"/>
        <v>2693.2449999999999</v>
      </c>
      <c r="P116" s="114">
        <f t="shared" ca="1" si="95"/>
        <v>2694.9449999999997</v>
      </c>
      <c r="Q116" s="114">
        <f t="shared" ca="1" si="96"/>
        <v>2695.3249999999998</v>
      </c>
      <c r="R116" s="114">
        <f t="shared" ca="1" si="97"/>
        <v>2693.895</v>
      </c>
      <c r="S116" s="114">
        <f t="shared" ca="1" si="98"/>
        <v>2693.8449999999998</v>
      </c>
      <c r="T116" s="114">
        <f t="shared" ca="1" si="99"/>
        <v>2693.6149999999998</v>
      </c>
      <c r="U116" s="114">
        <f t="shared" ca="1" si="100"/>
        <v>2692.2849999999999</v>
      </c>
      <c r="V116" s="114">
        <f t="shared" ca="1" si="101"/>
        <v>2691.5650000000001</v>
      </c>
      <c r="W116" s="114">
        <f t="shared" ca="1" si="102"/>
        <v>2276.6150000000002</v>
      </c>
      <c r="X116" s="114">
        <f t="shared" ca="1" si="103"/>
        <v>2252.1849999999999</v>
      </c>
      <c r="Y116" s="114">
        <f t="shared" ca="1" si="104"/>
        <v>2222.7750000000001</v>
      </c>
      <c r="Z116" s="34"/>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row>
    <row r="117" spans="1:50" ht="18.75">
      <c r="A117" s="26">
        <v>28</v>
      </c>
      <c r="B117" s="114">
        <f t="shared" ca="1" si="80"/>
        <v>2223.7449999999999</v>
      </c>
      <c r="C117" s="114">
        <f t="shared" ca="1" si="82"/>
        <v>2225.2449999999999</v>
      </c>
      <c r="D117" s="114">
        <f t="shared" ca="1" si="83"/>
        <v>2218.0150000000003</v>
      </c>
      <c r="E117" s="114">
        <f t="shared" ca="1" si="84"/>
        <v>2203.855</v>
      </c>
      <c r="F117" s="114">
        <f t="shared" ca="1" si="85"/>
        <v>2695.4349999999995</v>
      </c>
      <c r="G117" s="114">
        <f t="shared" ca="1" si="86"/>
        <v>2696.4749999999995</v>
      </c>
      <c r="H117" s="114">
        <f t="shared" ca="1" si="87"/>
        <v>2694.3549999999996</v>
      </c>
      <c r="I117" s="114">
        <f t="shared" ca="1" si="88"/>
        <v>2693.7949999999996</v>
      </c>
      <c r="J117" s="114">
        <f t="shared" ca="1" si="89"/>
        <v>2691.8850000000002</v>
      </c>
      <c r="K117" s="114">
        <f t="shared" ca="1" si="90"/>
        <v>2695.7049999999999</v>
      </c>
      <c r="L117" s="114">
        <f t="shared" ca="1" si="91"/>
        <v>2695.625</v>
      </c>
      <c r="M117" s="114">
        <f t="shared" ca="1" si="92"/>
        <v>2695.3949999999995</v>
      </c>
      <c r="N117" s="114">
        <f t="shared" ca="1" si="93"/>
        <v>2695.6849999999999</v>
      </c>
      <c r="O117" s="114">
        <f t="shared" ca="1" si="94"/>
        <v>2694.5650000000001</v>
      </c>
      <c r="P117" s="114">
        <f t="shared" ca="1" si="95"/>
        <v>2695.6849999999999</v>
      </c>
      <c r="Q117" s="114">
        <f t="shared" ca="1" si="96"/>
        <v>2694.9850000000001</v>
      </c>
      <c r="R117" s="114">
        <f t="shared" ca="1" si="97"/>
        <v>2695.5950000000003</v>
      </c>
      <c r="S117" s="114">
        <f t="shared" ca="1" si="98"/>
        <v>2259.7950000000001</v>
      </c>
      <c r="T117" s="114">
        <f t="shared" ca="1" si="99"/>
        <v>2266.1149999999998</v>
      </c>
      <c r="U117" s="114">
        <f t="shared" ca="1" si="100"/>
        <v>2269.3449999999998</v>
      </c>
      <c r="V117" s="114">
        <f t="shared" ca="1" si="101"/>
        <v>2275.7849999999999</v>
      </c>
      <c r="W117" s="114">
        <f t="shared" ca="1" si="102"/>
        <v>2253.4450000000002</v>
      </c>
      <c r="X117" s="114">
        <f t="shared" ca="1" si="103"/>
        <v>2250.9949999999999</v>
      </c>
      <c r="Y117" s="114">
        <f t="shared" ca="1" si="104"/>
        <v>2224.4050000000002</v>
      </c>
      <c r="Z117" s="34"/>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row>
    <row r="118" spans="1:50" ht="18.75">
      <c r="A118" s="26">
        <v>29</v>
      </c>
      <c r="B118" s="114">
        <f t="shared" ca="1" si="80"/>
        <v>2227.4349999999999</v>
      </c>
      <c r="C118" s="114">
        <f t="shared" ca="1" si="82"/>
        <v>2223.855</v>
      </c>
      <c r="D118" s="114">
        <f t="shared" ca="1" si="83"/>
        <v>2215.4749999999999</v>
      </c>
      <c r="E118" s="114">
        <f t="shared" ca="1" si="84"/>
        <v>2186.5149999999999</v>
      </c>
      <c r="F118" s="114">
        <f t="shared" ca="1" si="85"/>
        <v>2196.415</v>
      </c>
      <c r="G118" s="114">
        <f t="shared" ca="1" si="86"/>
        <v>2215.1549999999997</v>
      </c>
      <c r="H118" s="114">
        <f t="shared" ca="1" si="87"/>
        <v>2210.4050000000002</v>
      </c>
      <c r="I118" s="114">
        <f t="shared" ca="1" si="88"/>
        <v>2210.6849999999999</v>
      </c>
      <c r="J118" s="114">
        <f t="shared" ca="1" si="89"/>
        <v>2224.9750000000004</v>
      </c>
      <c r="K118" s="114">
        <f t="shared" ca="1" si="90"/>
        <v>2219.9549999999999</v>
      </c>
      <c r="L118" s="114">
        <f t="shared" ca="1" si="91"/>
        <v>2220.7550000000001</v>
      </c>
      <c r="M118" s="114">
        <f t="shared" ca="1" si="92"/>
        <v>2224.1149999999998</v>
      </c>
      <c r="N118" s="114">
        <f t="shared" ca="1" si="93"/>
        <v>2234.875</v>
      </c>
      <c r="O118" s="114">
        <f t="shared" ca="1" si="94"/>
        <v>2240.8049999999998</v>
      </c>
      <c r="P118" s="114">
        <f t="shared" ca="1" si="95"/>
        <v>2237.7049999999999</v>
      </c>
      <c r="Q118" s="114">
        <f t="shared" ca="1" si="96"/>
        <v>2239.9650000000001</v>
      </c>
      <c r="R118" s="114">
        <f t="shared" ca="1" si="97"/>
        <v>2247.7849999999999</v>
      </c>
      <c r="S118" s="114">
        <f t="shared" ca="1" si="98"/>
        <v>2228.835</v>
      </c>
      <c r="T118" s="114">
        <f t="shared" ca="1" si="99"/>
        <v>2232.5650000000001</v>
      </c>
      <c r="U118" s="114">
        <f t="shared" ca="1" si="100"/>
        <v>2246.2750000000001</v>
      </c>
      <c r="V118" s="114">
        <f t="shared" ca="1" si="101"/>
        <v>2270.7350000000001</v>
      </c>
      <c r="W118" s="114">
        <f t="shared" ca="1" si="102"/>
        <v>2268.605</v>
      </c>
      <c r="X118" s="114">
        <f t="shared" ca="1" si="103"/>
        <v>2254.3849999999998</v>
      </c>
      <c r="Y118" s="114">
        <f t="shared" ca="1" si="104"/>
        <v>2228.3150000000001</v>
      </c>
      <c r="Z118" s="34"/>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row>
    <row r="119" spans="1:50" ht="18.75">
      <c r="A119" s="26">
        <v>30</v>
      </c>
      <c r="B119" s="114">
        <f t="shared" ca="1" si="80"/>
        <v>2218.3049999999998</v>
      </c>
      <c r="C119" s="114">
        <f t="shared" ca="1" si="82"/>
        <v>2216.8250000000003</v>
      </c>
      <c r="D119" s="114">
        <f t="shared" ca="1" si="83"/>
        <v>2201.7750000000001</v>
      </c>
      <c r="E119" s="114">
        <f t="shared" ca="1" si="84"/>
        <v>2101.1049999999996</v>
      </c>
      <c r="F119" s="114">
        <f t="shared" ca="1" si="85"/>
        <v>2140.665</v>
      </c>
      <c r="G119" s="114">
        <f t="shared" ca="1" si="86"/>
        <v>2195.2450000000003</v>
      </c>
      <c r="H119" s="114">
        <f t="shared" ca="1" si="87"/>
        <v>2143.5949999999998</v>
      </c>
      <c r="I119" s="114">
        <f t="shared" ca="1" si="88"/>
        <v>2184.7550000000001</v>
      </c>
      <c r="J119" s="114">
        <f t="shared" ca="1" si="89"/>
        <v>2215.8150000000001</v>
      </c>
      <c r="K119" s="114">
        <f t="shared" ca="1" si="90"/>
        <v>2213.4449999999997</v>
      </c>
      <c r="L119" s="114">
        <f t="shared" ca="1" si="91"/>
        <v>2212.7750000000001</v>
      </c>
      <c r="M119" s="114">
        <f t="shared" ca="1" si="92"/>
        <v>2215.2749999999996</v>
      </c>
      <c r="N119" s="114">
        <f t="shared" ca="1" si="93"/>
        <v>2224.415</v>
      </c>
      <c r="O119" s="114">
        <f t="shared" ca="1" si="94"/>
        <v>2229.6450000000004</v>
      </c>
      <c r="P119" s="114">
        <f t="shared" ca="1" si="95"/>
        <v>2226.5350000000003</v>
      </c>
      <c r="Q119" s="114">
        <f t="shared" ca="1" si="96"/>
        <v>2231.605</v>
      </c>
      <c r="R119" s="114">
        <f t="shared" ca="1" si="97"/>
        <v>2244.2450000000003</v>
      </c>
      <c r="S119" s="114">
        <f t="shared" ca="1" si="98"/>
        <v>2227.355</v>
      </c>
      <c r="T119" s="114">
        <f t="shared" ca="1" si="99"/>
        <v>2239.2049999999999</v>
      </c>
      <c r="U119" s="114">
        <f t="shared" ca="1" si="100"/>
        <v>2237.9350000000004</v>
      </c>
      <c r="V119" s="114">
        <f t="shared" ca="1" si="101"/>
        <v>2255.2550000000001</v>
      </c>
      <c r="W119" s="114">
        <f t="shared" ca="1" si="102"/>
        <v>2251.7150000000001</v>
      </c>
      <c r="X119" s="114">
        <f t="shared" ca="1" si="103"/>
        <v>2250.8649999999998</v>
      </c>
      <c r="Y119" s="114">
        <f t="shared" ca="1" si="104"/>
        <v>2226.4049999999997</v>
      </c>
      <c r="Z119" s="34"/>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row>
    <row r="120" spans="1:50" ht="18.75">
      <c r="A120" s="26"/>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34"/>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row>
    <row r="121" spans="1:50">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row>
    <row r="122" spans="1:50" ht="36.75" customHeight="1">
      <c r="A122" s="222" t="s">
        <v>20</v>
      </c>
      <c r="B122" s="223" t="s">
        <v>93</v>
      </c>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39"/>
      <c r="AA122" s="235"/>
      <c r="AB122" s="235"/>
      <c r="AC122" s="235"/>
      <c r="AD122" s="235"/>
      <c r="AE122" s="235"/>
      <c r="AF122" s="235"/>
      <c r="AG122" s="235"/>
      <c r="AH122" s="235"/>
      <c r="AI122" s="235"/>
      <c r="AJ122" s="235"/>
      <c r="AK122" s="235"/>
      <c r="AL122" s="235"/>
      <c r="AM122" s="235"/>
      <c r="AN122" s="235"/>
      <c r="AO122" s="235"/>
      <c r="AP122" s="235"/>
      <c r="AQ122" s="235"/>
      <c r="AR122" s="235"/>
      <c r="AS122" s="235"/>
      <c r="AT122" s="235"/>
      <c r="AU122" s="235"/>
      <c r="AV122" s="235"/>
      <c r="AW122" s="235"/>
      <c r="AX122" s="235"/>
    </row>
    <row r="123" spans="1:50" ht="18.75" customHeight="1">
      <c r="A123" s="222"/>
      <c r="B123" s="223" t="s">
        <v>38</v>
      </c>
      <c r="C123" s="223" t="s">
        <v>39</v>
      </c>
      <c r="D123" s="223" t="s">
        <v>40</v>
      </c>
      <c r="E123" s="223" t="s">
        <v>41</v>
      </c>
      <c r="F123" s="223" t="s">
        <v>42</v>
      </c>
      <c r="G123" s="223" t="s">
        <v>43</v>
      </c>
      <c r="H123" s="223" t="s">
        <v>44</v>
      </c>
      <c r="I123" s="223" t="s">
        <v>45</v>
      </c>
      <c r="J123" s="223" t="s">
        <v>46</v>
      </c>
      <c r="K123" s="223" t="s">
        <v>47</v>
      </c>
      <c r="L123" s="223" t="s">
        <v>48</v>
      </c>
      <c r="M123" s="223" t="s">
        <v>49</v>
      </c>
      <c r="N123" s="223" t="s">
        <v>50</v>
      </c>
      <c r="O123" s="223" t="s">
        <v>51</v>
      </c>
      <c r="P123" s="223" t="s">
        <v>52</v>
      </c>
      <c r="Q123" s="223" t="s">
        <v>53</v>
      </c>
      <c r="R123" s="223" t="s">
        <v>54</v>
      </c>
      <c r="S123" s="223" t="s">
        <v>55</v>
      </c>
      <c r="T123" s="223" t="s">
        <v>56</v>
      </c>
      <c r="U123" s="223" t="s">
        <v>57</v>
      </c>
      <c r="V123" s="223" t="s">
        <v>58</v>
      </c>
      <c r="W123" s="223" t="s">
        <v>59</v>
      </c>
      <c r="X123" s="223" t="s">
        <v>60</v>
      </c>
      <c r="Y123" s="223" t="s">
        <v>61</v>
      </c>
      <c r="Z123" s="239"/>
      <c r="AA123" s="235"/>
      <c r="AB123" s="235"/>
      <c r="AC123" s="235"/>
      <c r="AD123" s="235"/>
      <c r="AE123" s="235"/>
      <c r="AF123" s="235"/>
      <c r="AG123" s="235"/>
      <c r="AH123" s="235"/>
      <c r="AI123" s="235"/>
      <c r="AJ123" s="235"/>
      <c r="AK123" s="235"/>
      <c r="AL123" s="235"/>
      <c r="AM123" s="235"/>
      <c r="AN123" s="235"/>
      <c r="AO123" s="235"/>
      <c r="AP123" s="235"/>
      <c r="AQ123" s="235"/>
      <c r="AR123" s="235"/>
      <c r="AS123" s="235"/>
      <c r="AT123" s="235"/>
      <c r="AU123" s="235"/>
      <c r="AV123" s="235"/>
      <c r="AW123" s="235"/>
      <c r="AX123" s="235"/>
    </row>
    <row r="124" spans="1:50" ht="12.75" customHeight="1">
      <c r="A124" s="222"/>
      <c r="B124" s="223"/>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39"/>
      <c r="AA124" s="235"/>
      <c r="AB124" s="235"/>
      <c r="AC124" s="235"/>
      <c r="AD124" s="235"/>
      <c r="AE124" s="235"/>
      <c r="AF124" s="235"/>
      <c r="AG124" s="235"/>
      <c r="AH124" s="235"/>
      <c r="AI124" s="235"/>
      <c r="AJ124" s="235"/>
      <c r="AK124" s="235"/>
      <c r="AL124" s="235"/>
      <c r="AM124" s="235"/>
      <c r="AN124" s="235"/>
      <c r="AO124" s="235"/>
      <c r="AP124" s="235"/>
      <c r="AQ124" s="235"/>
      <c r="AR124" s="235"/>
      <c r="AS124" s="235"/>
      <c r="AT124" s="235"/>
      <c r="AU124" s="235"/>
      <c r="AV124" s="235"/>
      <c r="AW124" s="235"/>
      <c r="AX124" s="235"/>
    </row>
    <row r="125" spans="1:50" ht="18.75">
      <c r="A125" s="26">
        <v>1</v>
      </c>
      <c r="B125" s="114">
        <f t="shared" ref="B125:B154" ca="1" si="105">AA20+$Z$15+ROUND((AA20*0.31*11.96%),2)</f>
        <v>3348.4119999999998</v>
      </c>
      <c r="C125" s="114">
        <f t="shared" ref="C125:Y125" ca="1" si="106">AB20+$Z$15+ROUND((AB20*0.31*11.96%),2)</f>
        <v>3303.752</v>
      </c>
      <c r="D125" s="114">
        <f t="shared" ca="1" si="106"/>
        <v>3299.8520000000003</v>
      </c>
      <c r="E125" s="114">
        <f t="shared" ca="1" si="106"/>
        <v>3294.1819999999998</v>
      </c>
      <c r="F125" s="114">
        <f t="shared" ca="1" si="106"/>
        <v>3313.7620000000002</v>
      </c>
      <c r="G125" s="114">
        <f t="shared" ca="1" si="106"/>
        <v>3311.962</v>
      </c>
      <c r="H125" s="114">
        <f t="shared" ca="1" si="106"/>
        <v>3327.2220000000002</v>
      </c>
      <c r="I125" s="114">
        <f t="shared" ca="1" si="106"/>
        <v>3342.2820000000002</v>
      </c>
      <c r="J125" s="114">
        <f t="shared" ca="1" si="106"/>
        <v>3356.0519999999997</v>
      </c>
      <c r="K125" s="114">
        <f t="shared" ca="1" si="106"/>
        <v>3357.8219999999997</v>
      </c>
      <c r="L125" s="114">
        <f t="shared" ca="1" si="106"/>
        <v>3346.8019999999997</v>
      </c>
      <c r="M125" s="114">
        <f t="shared" ca="1" si="106"/>
        <v>3344.5219999999999</v>
      </c>
      <c r="N125" s="114">
        <f t="shared" ca="1" si="106"/>
        <v>3346.2819999999997</v>
      </c>
      <c r="O125" s="114">
        <f t="shared" ca="1" si="106"/>
        <v>3352.7020000000002</v>
      </c>
      <c r="P125" s="114">
        <f t="shared" ca="1" si="106"/>
        <v>3353.5519999999997</v>
      </c>
      <c r="Q125" s="114">
        <f t="shared" ca="1" si="106"/>
        <v>3348.5319999999997</v>
      </c>
      <c r="R125" s="114">
        <f t="shared" ca="1" si="106"/>
        <v>3350.5120000000002</v>
      </c>
      <c r="S125" s="114">
        <f t="shared" ca="1" si="106"/>
        <v>3350.0419999999999</v>
      </c>
      <c r="T125" s="114">
        <f t="shared" ca="1" si="106"/>
        <v>3340.212</v>
      </c>
      <c r="U125" s="114">
        <f t="shared" ca="1" si="106"/>
        <v>3367.6719999999996</v>
      </c>
      <c r="V125" s="114">
        <f t="shared" ca="1" si="106"/>
        <v>3384.8020000000001</v>
      </c>
      <c r="W125" s="114">
        <f t="shared" ca="1" si="106"/>
        <v>3367.4719999999998</v>
      </c>
      <c r="X125" s="114">
        <f t="shared" ca="1" si="106"/>
        <v>3362.1120000000001</v>
      </c>
      <c r="Y125" s="114">
        <f t="shared" ca="1" si="106"/>
        <v>3346.1519999999996</v>
      </c>
      <c r="Z125" s="34"/>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row>
    <row r="126" spans="1:50" ht="18.75">
      <c r="A126" s="26">
        <v>2</v>
      </c>
      <c r="B126" s="114">
        <f t="shared" ca="1" si="105"/>
        <v>3367.0619999999999</v>
      </c>
      <c r="C126" s="114">
        <f t="shared" ref="C126:C154" ca="1" si="107">AB21+$Z$15+ROUND((AB21*0.31*11.96%),2)</f>
        <v>3355.0119999999997</v>
      </c>
      <c r="D126" s="114">
        <f t="shared" ref="D126:D154" ca="1" si="108">AC21+$Z$15+ROUND((AC21*0.31*11.96%),2)</f>
        <v>3342.5120000000002</v>
      </c>
      <c r="E126" s="114">
        <f t="shared" ref="E126:E154" ca="1" si="109">AD21+$Z$15+ROUND((AD21*0.31*11.96%),2)</f>
        <v>3331.8220000000001</v>
      </c>
      <c r="F126" s="114">
        <f t="shared" ref="F126:F154" ca="1" si="110">AE21+$Z$15+ROUND((AE21*0.31*11.96%),2)</f>
        <v>3317.5619999999999</v>
      </c>
      <c r="G126" s="114">
        <f t="shared" ref="G126:G154" ca="1" si="111">AF21+$Z$15+ROUND((AF21*0.31*11.96%),2)</f>
        <v>3322.252</v>
      </c>
      <c r="H126" s="114">
        <f t="shared" ref="H126:H154" ca="1" si="112">AG21+$Z$15+ROUND((AG21*0.31*11.96%),2)</f>
        <v>3346.3420000000001</v>
      </c>
      <c r="I126" s="114">
        <f t="shared" ref="I126:I154" ca="1" si="113">AH21+$Z$15+ROUND((AH21*0.31*11.96%),2)</f>
        <v>3357.9519999999998</v>
      </c>
      <c r="J126" s="114">
        <f t="shared" ref="J126:J154" ca="1" si="114">AI21+$Z$15+ROUND((AI21*0.31*11.96%),2)</f>
        <v>3377.3919999999998</v>
      </c>
      <c r="K126" s="114">
        <f t="shared" ref="K126:K154" ca="1" si="115">AJ21+$Z$15+ROUND((AJ21*0.31*11.96%),2)</f>
        <v>3378.502</v>
      </c>
      <c r="L126" s="114">
        <f t="shared" ref="L126:L154" ca="1" si="116">AK21+$Z$15+ROUND((AK21*0.31*11.96%),2)</f>
        <v>3373.8919999999998</v>
      </c>
      <c r="M126" s="114">
        <f t="shared" ref="M126:M154" ca="1" si="117">AL21+$Z$15+ROUND((AL21*0.31*11.96%),2)</f>
        <v>3348.1019999999999</v>
      </c>
      <c r="N126" s="114">
        <f t="shared" ref="N126:N154" ca="1" si="118">AM21+$Z$15+ROUND((AM21*0.31*11.96%),2)</f>
        <v>3371.922</v>
      </c>
      <c r="O126" s="114">
        <f t="shared" ref="O126:O154" ca="1" si="119">AN21+$Z$15+ROUND((AN21*0.31*11.96%),2)</f>
        <v>3374.3919999999998</v>
      </c>
      <c r="P126" s="114">
        <f t="shared" ref="P126:P154" ca="1" si="120">AO21+$Z$15+ROUND((AO21*0.31*11.96%),2)</f>
        <v>3375.5619999999999</v>
      </c>
      <c r="Q126" s="114">
        <f t="shared" ref="Q126:Q154" ca="1" si="121">AP21+$Z$15+ROUND((AP21*0.31*11.96%),2)</f>
        <v>3376.752</v>
      </c>
      <c r="R126" s="114">
        <f t="shared" ref="R126:R154" ca="1" si="122">AQ21+$Z$15+ROUND((AQ21*0.31*11.96%),2)</f>
        <v>3388.172</v>
      </c>
      <c r="S126" s="114">
        <f t="shared" ref="S126:S154" ca="1" si="123">AR21+$Z$15+ROUND((AR21*0.31*11.96%),2)</f>
        <v>3390.6820000000002</v>
      </c>
      <c r="T126" s="114">
        <f t="shared" ref="T126:T154" ca="1" si="124">AS21+$Z$15+ROUND((AS21*0.31*11.96%),2)</f>
        <v>3379.7020000000002</v>
      </c>
      <c r="U126" s="114">
        <f t="shared" ref="U126:U154" ca="1" si="125">AT21+$Z$15+ROUND((AT21*0.31*11.96%),2)</f>
        <v>3395.2419999999997</v>
      </c>
      <c r="V126" s="114">
        <f t="shared" ref="V126:V154" ca="1" si="126">AU21+$Z$15+ROUND((AU21*0.31*11.96%),2)</f>
        <v>3396.942</v>
      </c>
      <c r="W126" s="114">
        <f t="shared" ref="W126:W154" ca="1" si="127">AV21+$Z$15+ROUND((AV21*0.31*11.96%),2)</f>
        <v>3374.5819999999999</v>
      </c>
      <c r="X126" s="114">
        <f t="shared" ref="X126:X154" ca="1" si="128">AW21+$Z$15+ROUND((AW21*0.31*11.96%),2)</f>
        <v>3368.6719999999996</v>
      </c>
      <c r="Y126" s="114">
        <f t="shared" ref="Y126:Y154" ca="1" si="129">AX21+$Z$15+ROUND((AX21*0.31*11.96%),2)</f>
        <v>3364.9320000000002</v>
      </c>
      <c r="Z126" s="34"/>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row>
    <row r="127" spans="1:50" ht="18.75">
      <c r="A127" s="26">
        <v>3</v>
      </c>
      <c r="B127" s="114">
        <f t="shared" ca="1" si="105"/>
        <v>3350.7019999999998</v>
      </c>
      <c r="C127" s="114">
        <f t="shared" ca="1" si="107"/>
        <v>3340.7419999999997</v>
      </c>
      <c r="D127" s="114">
        <f t="shared" ca="1" si="108"/>
        <v>3329.8820000000001</v>
      </c>
      <c r="E127" s="114">
        <f t="shared" ca="1" si="109"/>
        <v>3298.7119999999995</v>
      </c>
      <c r="F127" s="114">
        <f t="shared" ca="1" si="110"/>
        <v>3322.8319999999999</v>
      </c>
      <c r="G127" s="114">
        <f t="shared" ca="1" si="111"/>
        <v>3387.2819999999997</v>
      </c>
      <c r="H127" s="114">
        <f t="shared" ca="1" si="112"/>
        <v>3392.4520000000002</v>
      </c>
      <c r="I127" s="114">
        <f t="shared" ca="1" si="113"/>
        <v>3393.5120000000002</v>
      </c>
      <c r="J127" s="114">
        <f t="shared" ca="1" si="114"/>
        <v>3419.502</v>
      </c>
      <c r="K127" s="114">
        <f t="shared" ca="1" si="115"/>
        <v>3452.3219999999997</v>
      </c>
      <c r="L127" s="114">
        <f t="shared" ca="1" si="116"/>
        <v>3434.0519999999997</v>
      </c>
      <c r="M127" s="114">
        <f t="shared" ca="1" si="117"/>
        <v>3413.7019999999998</v>
      </c>
      <c r="N127" s="114">
        <f t="shared" ca="1" si="118"/>
        <v>3412.3020000000001</v>
      </c>
      <c r="O127" s="114">
        <f t="shared" ca="1" si="119"/>
        <v>3415.8219999999997</v>
      </c>
      <c r="P127" s="114">
        <f t="shared" ca="1" si="120"/>
        <v>3412.8820000000001</v>
      </c>
      <c r="Q127" s="114">
        <f t="shared" ca="1" si="121"/>
        <v>3414.6419999999998</v>
      </c>
      <c r="R127" s="114">
        <f t="shared" ca="1" si="122"/>
        <v>3413.8319999999999</v>
      </c>
      <c r="S127" s="114">
        <f t="shared" ca="1" si="123"/>
        <v>3410.3620000000001</v>
      </c>
      <c r="T127" s="114">
        <f t="shared" ca="1" si="124"/>
        <v>3392.902</v>
      </c>
      <c r="U127" s="114">
        <f t="shared" ca="1" si="125"/>
        <v>3415.0120000000002</v>
      </c>
      <c r="V127" s="114">
        <f t="shared" ca="1" si="126"/>
        <v>3394.2019999999998</v>
      </c>
      <c r="W127" s="114">
        <f t="shared" ca="1" si="127"/>
        <v>3375.6219999999998</v>
      </c>
      <c r="X127" s="114">
        <f t="shared" ca="1" si="128"/>
        <v>3375.8620000000001</v>
      </c>
      <c r="Y127" s="114">
        <f t="shared" ca="1" si="129"/>
        <v>3328.7819999999997</v>
      </c>
      <c r="Z127" s="34"/>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row>
    <row r="128" spans="1:50" ht="18.75">
      <c r="A128" s="26">
        <v>4</v>
      </c>
      <c r="B128" s="114">
        <f t="shared" ca="1" si="105"/>
        <v>3287.2719999999999</v>
      </c>
      <c r="C128" s="114">
        <f t="shared" ca="1" si="107"/>
        <v>3283.922</v>
      </c>
      <c r="D128" s="114">
        <f t="shared" ca="1" si="108"/>
        <v>3280.9519999999998</v>
      </c>
      <c r="E128" s="114">
        <f t="shared" ca="1" si="109"/>
        <v>3270.6919999999996</v>
      </c>
      <c r="F128" s="114">
        <f t="shared" ca="1" si="110"/>
        <v>3282.2019999999998</v>
      </c>
      <c r="G128" s="114">
        <f t="shared" ca="1" si="111"/>
        <v>3348.1220000000003</v>
      </c>
      <c r="H128" s="114">
        <f t="shared" ca="1" si="112"/>
        <v>3350.8219999999997</v>
      </c>
      <c r="I128" s="114">
        <f t="shared" ca="1" si="113"/>
        <v>3353.942</v>
      </c>
      <c r="J128" s="114">
        <f t="shared" ca="1" si="114"/>
        <v>3384.5719999999997</v>
      </c>
      <c r="K128" s="114">
        <f t="shared" ca="1" si="115"/>
        <v>3385.712</v>
      </c>
      <c r="L128" s="114">
        <f t="shared" ca="1" si="116"/>
        <v>3382.8319999999999</v>
      </c>
      <c r="M128" s="114">
        <f t="shared" ca="1" si="117"/>
        <v>3380.8819999999996</v>
      </c>
      <c r="N128" s="114">
        <f t="shared" ca="1" si="118"/>
        <v>3377.1319999999996</v>
      </c>
      <c r="O128" s="114">
        <f t="shared" ca="1" si="119"/>
        <v>3383.6620000000003</v>
      </c>
      <c r="P128" s="114">
        <f t="shared" ca="1" si="120"/>
        <v>3386.2619999999997</v>
      </c>
      <c r="Q128" s="114">
        <f t="shared" ca="1" si="121"/>
        <v>3380.152</v>
      </c>
      <c r="R128" s="114">
        <f t="shared" ca="1" si="122"/>
        <v>3380.6320000000001</v>
      </c>
      <c r="S128" s="114">
        <f t="shared" ca="1" si="123"/>
        <v>3371.6919999999996</v>
      </c>
      <c r="T128" s="114">
        <f t="shared" ca="1" si="124"/>
        <v>3368.4119999999998</v>
      </c>
      <c r="U128" s="114">
        <f t="shared" ca="1" si="125"/>
        <v>3384.7219999999998</v>
      </c>
      <c r="V128" s="114">
        <f t="shared" ca="1" si="126"/>
        <v>3378.3320000000003</v>
      </c>
      <c r="W128" s="114">
        <f t="shared" ca="1" si="127"/>
        <v>3317.7420000000002</v>
      </c>
      <c r="X128" s="114">
        <f t="shared" ca="1" si="128"/>
        <v>3338.1320000000001</v>
      </c>
      <c r="Y128" s="114">
        <f t="shared" ca="1" si="129"/>
        <v>3320.3420000000001</v>
      </c>
      <c r="Z128" s="34"/>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row>
    <row r="129" spans="1:50" ht="18.75">
      <c r="A129" s="26">
        <v>5</v>
      </c>
      <c r="B129" s="114">
        <f t="shared" ca="1" si="105"/>
        <v>3299.672</v>
      </c>
      <c r="C129" s="114">
        <f t="shared" ca="1" si="107"/>
        <v>3274.2919999999999</v>
      </c>
      <c r="D129" s="114">
        <f t="shared" ca="1" si="108"/>
        <v>3269.902</v>
      </c>
      <c r="E129" s="114">
        <f t="shared" ca="1" si="109"/>
        <v>3239.8119999999999</v>
      </c>
      <c r="F129" s="114">
        <f t="shared" ca="1" si="110"/>
        <v>3255.212</v>
      </c>
      <c r="G129" s="114">
        <f t="shared" ca="1" si="111"/>
        <v>3324.8119999999999</v>
      </c>
      <c r="H129" s="114">
        <f t="shared" ca="1" si="112"/>
        <v>3426.6219999999998</v>
      </c>
      <c r="I129" s="114">
        <f t="shared" ca="1" si="113"/>
        <v>3451.8820000000001</v>
      </c>
      <c r="J129" s="114">
        <f t="shared" ca="1" si="114"/>
        <v>3465.6019999999999</v>
      </c>
      <c r="K129" s="114">
        <f t="shared" ca="1" si="115"/>
        <v>3463.3519999999999</v>
      </c>
      <c r="L129" s="114">
        <f t="shared" ca="1" si="116"/>
        <v>3452.8820000000001</v>
      </c>
      <c r="M129" s="114">
        <f t="shared" ca="1" si="117"/>
        <v>3431.8519999999999</v>
      </c>
      <c r="N129" s="114">
        <f t="shared" ca="1" si="118"/>
        <v>3429.2519999999995</v>
      </c>
      <c r="O129" s="114">
        <f t="shared" ca="1" si="119"/>
        <v>3450.1820000000002</v>
      </c>
      <c r="P129" s="114">
        <f t="shared" ca="1" si="120"/>
        <v>3455.982</v>
      </c>
      <c r="Q129" s="114">
        <f t="shared" ca="1" si="121"/>
        <v>3443.1820000000002</v>
      </c>
      <c r="R129" s="114">
        <f t="shared" ca="1" si="122"/>
        <v>3454.1620000000003</v>
      </c>
      <c r="S129" s="114">
        <f t="shared" ca="1" si="123"/>
        <v>3422.7020000000002</v>
      </c>
      <c r="T129" s="114">
        <f t="shared" ca="1" si="124"/>
        <v>3424.8019999999997</v>
      </c>
      <c r="U129" s="114">
        <f t="shared" ca="1" si="125"/>
        <v>3374.0319999999997</v>
      </c>
      <c r="V129" s="114">
        <f t="shared" ca="1" si="126"/>
        <v>3354.3820000000001</v>
      </c>
      <c r="W129" s="114">
        <f t="shared" ca="1" si="127"/>
        <v>3324.7919999999999</v>
      </c>
      <c r="X129" s="114">
        <f t="shared" ca="1" si="128"/>
        <v>3324.1820000000002</v>
      </c>
      <c r="Y129" s="114">
        <f t="shared" ca="1" si="129"/>
        <v>3294.752</v>
      </c>
      <c r="Z129" s="34"/>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row>
    <row r="130" spans="1:50" ht="18.75">
      <c r="A130" s="26">
        <v>6</v>
      </c>
      <c r="B130" s="114">
        <f t="shared" ca="1" si="105"/>
        <v>3342.192</v>
      </c>
      <c r="C130" s="114">
        <f t="shared" ca="1" si="107"/>
        <v>3320.712</v>
      </c>
      <c r="D130" s="114">
        <f t="shared" ca="1" si="108"/>
        <v>3249.9920000000002</v>
      </c>
      <c r="E130" s="114">
        <f t="shared" ca="1" si="109"/>
        <v>3230.5219999999999</v>
      </c>
      <c r="F130" s="114">
        <f t="shared" ca="1" si="110"/>
        <v>3252.5419999999999</v>
      </c>
      <c r="G130" s="114">
        <f t="shared" ca="1" si="111"/>
        <v>3319.3319999999999</v>
      </c>
      <c r="H130" s="114">
        <f t="shared" ca="1" si="112"/>
        <v>3372.502</v>
      </c>
      <c r="I130" s="114">
        <f t="shared" ca="1" si="113"/>
        <v>3376.3320000000003</v>
      </c>
      <c r="J130" s="114">
        <f t="shared" ca="1" si="114"/>
        <v>3384.1019999999999</v>
      </c>
      <c r="K130" s="114">
        <f t="shared" ca="1" si="115"/>
        <v>3384.672</v>
      </c>
      <c r="L130" s="114">
        <f t="shared" ca="1" si="116"/>
        <v>3385.2619999999997</v>
      </c>
      <c r="M130" s="114">
        <f t="shared" ca="1" si="117"/>
        <v>3381.3319999999999</v>
      </c>
      <c r="N130" s="114">
        <f t="shared" ca="1" si="118"/>
        <v>3379.4920000000002</v>
      </c>
      <c r="O130" s="114">
        <f t="shared" ca="1" si="119"/>
        <v>3380.8119999999999</v>
      </c>
      <c r="P130" s="114">
        <f t="shared" ca="1" si="120"/>
        <v>3381.6519999999996</v>
      </c>
      <c r="Q130" s="114">
        <f t="shared" ca="1" si="121"/>
        <v>3383.7620000000002</v>
      </c>
      <c r="R130" s="114">
        <f t="shared" ca="1" si="122"/>
        <v>3383.5419999999999</v>
      </c>
      <c r="S130" s="114">
        <f t="shared" ca="1" si="123"/>
        <v>3368.2819999999997</v>
      </c>
      <c r="T130" s="114">
        <f t="shared" ca="1" si="124"/>
        <v>3381.1619999999998</v>
      </c>
      <c r="U130" s="114">
        <f t="shared" ca="1" si="125"/>
        <v>3398.8820000000001</v>
      </c>
      <c r="V130" s="114">
        <f t="shared" ca="1" si="126"/>
        <v>3396.3319999999999</v>
      </c>
      <c r="W130" s="114">
        <f t="shared" ca="1" si="127"/>
        <v>3383.1620000000003</v>
      </c>
      <c r="X130" s="114">
        <f t="shared" ca="1" si="128"/>
        <v>3365.2819999999997</v>
      </c>
      <c r="Y130" s="114">
        <f t="shared" ca="1" si="129"/>
        <v>3342.4320000000002</v>
      </c>
      <c r="Z130" s="34"/>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row>
    <row r="131" spans="1:50" ht="18.75">
      <c r="A131" s="26">
        <v>7</v>
      </c>
      <c r="B131" s="114">
        <f t="shared" ca="1" si="105"/>
        <v>3345.5119999999997</v>
      </c>
      <c r="C131" s="114">
        <f t="shared" ca="1" si="107"/>
        <v>3325.3420000000001</v>
      </c>
      <c r="D131" s="114">
        <f t="shared" ca="1" si="108"/>
        <v>3296.212</v>
      </c>
      <c r="E131" s="114">
        <f t="shared" ca="1" si="109"/>
        <v>3272.9119999999998</v>
      </c>
      <c r="F131" s="114">
        <f t="shared" ca="1" si="110"/>
        <v>3292.6819999999998</v>
      </c>
      <c r="G131" s="114">
        <f t="shared" ca="1" si="111"/>
        <v>3351.692</v>
      </c>
      <c r="H131" s="114">
        <f t="shared" ca="1" si="112"/>
        <v>3373.0320000000002</v>
      </c>
      <c r="I131" s="114">
        <f t="shared" ca="1" si="113"/>
        <v>3374.3519999999999</v>
      </c>
      <c r="J131" s="114">
        <f t="shared" ca="1" si="114"/>
        <v>3381.3719999999998</v>
      </c>
      <c r="K131" s="114">
        <f t="shared" ca="1" si="115"/>
        <v>3417.1219999999998</v>
      </c>
      <c r="L131" s="114">
        <f t="shared" ca="1" si="116"/>
        <v>3415.2919999999999</v>
      </c>
      <c r="M131" s="114">
        <f t="shared" ca="1" si="117"/>
        <v>3408.8819999999996</v>
      </c>
      <c r="N131" s="114">
        <f t="shared" ca="1" si="118"/>
        <v>3379.482</v>
      </c>
      <c r="O131" s="114">
        <f t="shared" ca="1" si="119"/>
        <v>3380.962</v>
      </c>
      <c r="P131" s="114">
        <f t="shared" ca="1" si="120"/>
        <v>3377.1019999999999</v>
      </c>
      <c r="Q131" s="114">
        <f t="shared" ca="1" si="121"/>
        <v>3379.2719999999999</v>
      </c>
      <c r="R131" s="114">
        <f t="shared" ca="1" si="122"/>
        <v>3379.6220000000003</v>
      </c>
      <c r="S131" s="114">
        <f t="shared" ca="1" si="123"/>
        <v>3367.8220000000001</v>
      </c>
      <c r="T131" s="114">
        <f t="shared" ca="1" si="124"/>
        <v>3374.152</v>
      </c>
      <c r="U131" s="114">
        <f t="shared" ca="1" si="125"/>
        <v>3396.8019999999997</v>
      </c>
      <c r="V131" s="114">
        <f t="shared" ca="1" si="126"/>
        <v>3394.002</v>
      </c>
      <c r="W131" s="114">
        <f t="shared" ca="1" si="127"/>
        <v>3380.0120000000002</v>
      </c>
      <c r="X131" s="114">
        <f t="shared" ca="1" si="128"/>
        <v>3363.2420000000002</v>
      </c>
      <c r="Y131" s="114">
        <f t="shared" ca="1" si="129"/>
        <v>3336.8919999999998</v>
      </c>
      <c r="Z131" s="34"/>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row>
    <row r="132" spans="1:50" ht="18.75">
      <c r="A132" s="26">
        <v>8</v>
      </c>
      <c r="B132" s="114">
        <f t="shared" ca="1" si="105"/>
        <v>3350.482</v>
      </c>
      <c r="C132" s="114">
        <f t="shared" ca="1" si="107"/>
        <v>3344.502</v>
      </c>
      <c r="D132" s="114">
        <f t="shared" ca="1" si="108"/>
        <v>3294.0620000000004</v>
      </c>
      <c r="E132" s="114">
        <f t="shared" ca="1" si="109"/>
        <v>3279.5219999999999</v>
      </c>
      <c r="F132" s="114">
        <f t="shared" ca="1" si="110"/>
        <v>3298.252</v>
      </c>
      <c r="G132" s="114">
        <f t="shared" ca="1" si="111"/>
        <v>3326.2619999999997</v>
      </c>
      <c r="H132" s="114">
        <f t="shared" ca="1" si="112"/>
        <v>3352.402</v>
      </c>
      <c r="I132" s="114">
        <f t="shared" ca="1" si="113"/>
        <v>3360.8220000000001</v>
      </c>
      <c r="J132" s="114">
        <f t="shared" ca="1" si="114"/>
        <v>3372.1420000000003</v>
      </c>
      <c r="K132" s="114">
        <f t="shared" ca="1" si="115"/>
        <v>3375.8519999999999</v>
      </c>
      <c r="L132" s="114">
        <f t="shared" ca="1" si="116"/>
        <v>3418.402</v>
      </c>
      <c r="M132" s="114">
        <f t="shared" ca="1" si="117"/>
        <v>3409.0219999999995</v>
      </c>
      <c r="N132" s="114">
        <f t="shared" ca="1" si="118"/>
        <v>3369.232</v>
      </c>
      <c r="O132" s="114">
        <f t="shared" ca="1" si="119"/>
        <v>3372.7419999999997</v>
      </c>
      <c r="P132" s="114">
        <f t="shared" ca="1" si="120"/>
        <v>3376.212</v>
      </c>
      <c r="Q132" s="114">
        <f t="shared" ca="1" si="121"/>
        <v>3399.442</v>
      </c>
      <c r="R132" s="114">
        <f t="shared" ca="1" si="122"/>
        <v>3376.5819999999999</v>
      </c>
      <c r="S132" s="114">
        <f t="shared" ca="1" si="123"/>
        <v>3370.732</v>
      </c>
      <c r="T132" s="114">
        <f t="shared" ca="1" si="124"/>
        <v>3371.8420000000001</v>
      </c>
      <c r="U132" s="114">
        <f t="shared" ca="1" si="125"/>
        <v>3425.3919999999998</v>
      </c>
      <c r="V132" s="114">
        <f t="shared" ca="1" si="126"/>
        <v>3451.3020000000001</v>
      </c>
      <c r="W132" s="114">
        <f t="shared" ca="1" si="127"/>
        <v>3448.4120000000003</v>
      </c>
      <c r="X132" s="114">
        <f t="shared" ca="1" si="128"/>
        <v>3373.3619999999996</v>
      </c>
      <c r="Y132" s="114">
        <f t="shared" ca="1" si="129"/>
        <v>3363.0919999999996</v>
      </c>
      <c r="Z132" s="34"/>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row>
    <row r="133" spans="1:50" ht="18.75">
      <c r="A133" s="26">
        <v>9</v>
      </c>
      <c r="B133" s="114">
        <f t="shared" ca="1" si="105"/>
        <v>3323.2919999999999</v>
      </c>
      <c r="C133" s="114">
        <f t="shared" ca="1" si="107"/>
        <v>3305.8719999999998</v>
      </c>
      <c r="D133" s="114">
        <f t="shared" ca="1" si="108"/>
        <v>3281.0720000000001</v>
      </c>
      <c r="E133" s="114">
        <f t="shared" ca="1" si="109"/>
        <v>3282.3919999999998</v>
      </c>
      <c r="F133" s="114">
        <f t="shared" ca="1" si="110"/>
        <v>3283.6419999999998</v>
      </c>
      <c r="G133" s="114">
        <f t="shared" ca="1" si="111"/>
        <v>3295.9019999999996</v>
      </c>
      <c r="H133" s="114">
        <f t="shared" ca="1" si="112"/>
        <v>3305.0719999999997</v>
      </c>
      <c r="I133" s="114">
        <f t="shared" ca="1" si="113"/>
        <v>3334.3420000000001</v>
      </c>
      <c r="J133" s="114">
        <f t="shared" ca="1" si="114"/>
        <v>3349.462</v>
      </c>
      <c r="K133" s="114">
        <f t="shared" ca="1" si="115"/>
        <v>3353.1619999999998</v>
      </c>
      <c r="L133" s="114">
        <f t="shared" ca="1" si="116"/>
        <v>3372.9819999999995</v>
      </c>
      <c r="M133" s="114">
        <f t="shared" ca="1" si="117"/>
        <v>3360.6119999999996</v>
      </c>
      <c r="N133" s="114">
        <f t="shared" ca="1" si="118"/>
        <v>3356.422</v>
      </c>
      <c r="O133" s="114">
        <f t="shared" ca="1" si="119"/>
        <v>3359.4619999999995</v>
      </c>
      <c r="P133" s="114">
        <f t="shared" ca="1" si="120"/>
        <v>3363.0419999999999</v>
      </c>
      <c r="Q133" s="114">
        <f t="shared" ca="1" si="121"/>
        <v>3369.0819999999999</v>
      </c>
      <c r="R133" s="114">
        <f t="shared" ca="1" si="122"/>
        <v>3373.8420000000001</v>
      </c>
      <c r="S133" s="114">
        <f t="shared" ca="1" si="123"/>
        <v>3351.252</v>
      </c>
      <c r="T133" s="114">
        <f t="shared" ca="1" si="124"/>
        <v>3363.5520000000001</v>
      </c>
      <c r="U133" s="114">
        <f t="shared" ca="1" si="125"/>
        <v>3376.462</v>
      </c>
      <c r="V133" s="114">
        <f t="shared" ca="1" si="126"/>
        <v>3373.0619999999999</v>
      </c>
      <c r="W133" s="114">
        <f t="shared" ca="1" si="127"/>
        <v>3368.0319999999997</v>
      </c>
      <c r="X133" s="114">
        <f t="shared" ca="1" si="128"/>
        <v>3369.4919999999997</v>
      </c>
      <c r="Y133" s="114">
        <f t="shared" ca="1" si="129"/>
        <v>3359.212</v>
      </c>
      <c r="Z133" s="34"/>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row>
    <row r="134" spans="1:50" ht="18.75">
      <c r="A134" s="26">
        <v>10</v>
      </c>
      <c r="B134" s="114">
        <f t="shared" ca="1" si="105"/>
        <v>3316.172</v>
      </c>
      <c r="C134" s="114">
        <f t="shared" ca="1" si="107"/>
        <v>3306.6119999999996</v>
      </c>
      <c r="D134" s="114">
        <f t="shared" ca="1" si="108"/>
        <v>3292.9920000000002</v>
      </c>
      <c r="E134" s="114">
        <f t="shared" ca="1" si="109"/>
        <v>3298.6719999999996</v>
      </c>
      <c r="F134" s="114">
        <f t="shared" ca="1" si="110"/>
        <v>3329.672</v>
      </c>
      <c r="G134" s="114">
        <f t="shared" ca="1" si="111"/>
        <v>3368.1919999999996</v>
      </c>
      <c r="H134" s="114">
        <f t="shared" ca="1" si="112"/>
        <v>3368.2819999999997</v>
      </c>
      <c r="I134" s="114">
        <f t="shared" ca="1" si="113"/>
        <v>3383.7919999999999</v>
      </c>
      <c r="J134" s="114">
        <f t="shared" ca="1" si="114"/>
        <v>3385.4319999999998</v>
      </c>
      <c r="K134" s="114">
        <f t="shared" ca="1" si="115"/>
        <v>3386.9419999999996</v>
      </c>
      <c r="L134" s="114">
        <f t="shared" ca="1" si="116"/>
        <v>3405.3320000000003</v>
      </c>
      <c r="M134" s="114">
        <f t="shared" ca="1" si="117"/>
        <v>3405.9320000000002</v>
      </c>
      <c r="N134" s="114">
        <f t="shared" ca="1" si="118"/>
        <v>3398.3420000000001</v>
      </c>
      <c r="O134" s="114">
        <f t="shared" ca="1" si="119"/>
        <v>3398.9920000000002</v>
      </c>
      <c r="P134" s="114">
        <f t="shared" ca="1" si="120"/>
        <v>3393.9819999999995</v>
      </c>
      <c r="Q134" s="114">
        <f t="shared" ca="1" si="121"/>
        <v>3392.7919999999999</v>
      </c>
      <c r="R134" s="114">
        <f t="shared" ca="1" si="122"/>
        <v>3390.7620000000002</v>
      </c>
      <c r="S134" s="114">
        <f t="shared" ca="1" si="123"/>
        <v>3383.1019999999999</v>
      </c>
      <c r="T134" s="114">
        <f t="shared" ca="1" si="124"/>
        <v>3375.482</v>
      </c>
      <c r="U134" s="114">
        <f t="shared" ca="1" si="125"/>
        <v>3384.0720000000001</v>
      </c>
      <c r="V134" s="114">
        <f t="shared" ca="1" si="126"/>
        <v>3378.9320000000002</v>
      </c>
      <c r="W134" s="114">
        <f t="shared" ca="1" si="127"/>
        <v>3370.3020000000001</v>
      </c>
      <c r="X134" s="114">
        <f t="shared" ca="1" si="128"/>
        <v>3373.2820000000002</v>
      </c>
      <c r="Y134" s="114">
        <f t="shared" ca="1" si="129"/>
        <v>3375.7119999999995</v>
      </c>
      <c r="Z134" s="34"/>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row>
    <row r="135" spans="1:50" ht="18.75">
      <c r="A135" s="26">
        <v>11</v>
      </c>
      <c r="B135" s="114">
        <f t="shared" ca="1" si="105"/>
        <v>3340.5419999999999</v>
      </c>
      <c r="C135" s="114">
        <f t="shared" ca="1" si="107"/>
        <v>3327.3020000000001</v>
      </c>
      <c r="D135" s="114">
        <f t="shared" ca="1" si="108"/>
        <v>3306.1019999999999</v>
      </c>
      <c r="E135" s="114">
        <f t="shared" ca="1" si="109"/>
        <v>3297.1419999999998</v>
      </c>
      <c r="F135" s="114">
        <f t="shared" ca="1" si="110"/>
        <v>3359.3719999999998</v>
      </c>
      <c r="G135" s="114">
        <f t="shared" ca="1" si="111"/>
        <v>3380.732</v>
      </c>
      <c r="H135" s="114">
        <f t="shared" ca="1" si="112"/>
        <v>3379.7919999999999</v>
      </c>
      <c r="I135" s="114">
        <f t="shared" ca="1" si="113"/>
        <v>3394.9019999999996</v>
      </c>
      <c r="J135" s="114">
        <f t="shared" ca="1" si="114"/>
        <v>3409.6219999999998</v>
      </c>
      <c r="K135" s="114">
        <f t="shared" ca="1" si="115"/>
        <v>3398.0119999999997</v>
      </c>
      <c r="L135" s="114">
        <f t="shared" ca="1" si="116"/>
        <v>3407.1719999999996</v>
      </c>
      <c r="M135" s="114">
        <f t="shared" ca="1" si="117"/>
        <v>3418.4319999999998</v>
      </c>
      <c r="N135" s="114">
        <f t="shared" ca="1" si="118"/>
        <v>3417.6319999999996</v>
      </c>
      <c r="O135" s="114">
        <f t="shared" ca="1" si="119"/>
        <v>3428.252</v>
      </c>
      <c r="P135" s="114">
        <f t="shared" ca="1" si="120"/>
        <v>3424.982</v>
      </c>
      <c r="Q135" s="114">
        <f t="shared" ca="1" si="121"/>
        <v>3415.9119999999998</v>
      </c>
      <c r="R135" s="114">
        <f t="shared" ca="1" si="122"/>
        <v>3405.0419999999999</v>
      </c>
      <c r="S135" s="114">
        <f t="shared" ca="1" si="123"/>
        <v>3384.6419999999998</v>
      </c>
      <c r="T135" s="114">
        <f t="shared" ca="1" si="124"/>
        <v>3377.3119999999999</v>
      </c>
      <c r="U135" s="114">
        <f t="shared" ca="1" si="125"/>
        <v>3405.4320000000002</v>
      </c>
      <c r="V135" s="114">
        <f t="shared" ca="1" si="126"/>
        <v>3414.0520000000001</v>
      </c>
      <c r="W135" s="114">
        <f t="shared" ca="1" si="127"/>
        <v>3400.0819999999999</v>
      </c>
      <c r="X135" s="114">
        <f t="shared" ca="1" si="128"/>
        <v>3402.7820000000002</v>
      </c>
      <c r="Y135" s="114">
        <f t="shared" ca="1" si="129"/>
        <v>3368.6619999999998</v>
      </c>
      <c r="Z135" s="34"/>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row>
    <row r="136" spans="1:50" ht="18.75">
      <c r="A136" s="26">
        <v>12</v>
      </c>
      <c r="B136" s="114">
        <f t="shared" ca="1" si="105"/>
        <v>3291.6419999999998</v>
      </c>
      <c r="C136" s="114">
        <f t="shared" ca="1" si="107"/>
        <v>3274.1320000000001</v>
      </c>
      <c r="D136" s="114">
        <f t="shared" ca="1" si="108"/>
        <v>3254.4719999999998</v>
      </c>
      <c r="E136" s="114">
        <f t="shared" ca="1" si="109"/>
        <v>3226.402</v>
      </c>
      <c r="F136" s="114">
        <f t="shared" ca="1" si="110"/>
        <v>3229.0419999999999</v>
      </c>
      <c r="G136" s="114">
        <f t="shared" ca="1" si="111"/>
        <v>3278.7919999999999</v>
      </c>
      <c r="H136" s="114">
        <f t="shared" ca="1" si="112"/>
        <v>3286.502</v>
      </c>
      <c r="I136" s="114">
        <f t="shared" ca="1" si="113"/>
        <v>3305.0119999999997</v>
      </c>
      <c r="J136" s="114">
        <f t="shared" ca="1" si="114"/>
        <v>3322.002</v>
      </c>
      <c r="K136" s="114">
        <f t="shared" ca="1" si="115"/>
        <v>3322.6220000000003</v>
      </c>
      <c r="L136" s="114">
        <f t="shared" ca="1" si="116"/>
        <v>3330.6819999999998</v>
      </c>
      <c r="M136" s="114">
        <f t="shared" ca="1" si="117"/>
        <v>3333.2019999999998</v>
      </c>
      <c r="N136" s="114">
        <f t="shared" ca="1" si="118"/>
        <v>3331.6019999999999</v>
      </c>
      <c r="O136" s="114">
        <f t="shared" ca="1" si="119"/>
        <v>3340.0819999999999</v>
      </c>
      <c r="P136" s="114">
        <f t="shared" ca="1" si="120"/>
        <v>3344.5920000000001</v>
      </c>
      <c r="Q136" s="114">
        <f t="shared" ca="1" si="121"/>
        <v>3350.232</v>
      </c>
      <c r="R136" s="114">
        <f t="shared" ca="1" si="122"/>
        <v>3349.692</v>
      </c>
      <c r="S136" s="114">
        <f t="shared" ca="1" si="123"/>
        <v>3320.192</v>
      </c>
      <c r="T136" s="114">
        <f t="shared" ca="1" si="124"/>
        <v>3334.1620000000003</v>
      </c>
      <c r="U136" s="114">
        <f t="shared" ca="1" si="125"/>
        <v>3347.7119999999995</v>
      </c>
      <c r="V136" s="114">
        <f t="shared" ca="1" si="126"/>
        <v>3365.672</v>
      </c>
      <c r="W136" s="114">
        <f t="shared" ca="1" si="127"/>
        <v>3347.1019999999999</v>
      </c>
      <c r="X136" s="114">
        <f t="shared" ca="1" si="128"/>
        <v>3351.4619999999995</v>
      </c>
      <c r="Y136" s="114">
        <f t="shared" ca="1" si="129"/>
        <v>3315.7919999999999</v>
      </c>
      <c r="Z136" s="34"/>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row>
    <row r="137" spans="1:50" ht="18.75">
      <c r="A137" s="26">
        <v>13</v>
      </c>
      <c r="B137" s="114">
        <f t="shared" ca="1" si="105"/>
        <v>3226.6119999999996</v>
      </c>
      <c r="C137" s="114">
        <f t="shared" ca="1" si="107"/>
        <v>3215.5419999999999</v>
      </c>
      <c r="D137" s="114">
        <f t="shared" ca="1" si="108"/>
        <v>3199.5520000000001</v>
      </c>
      <c r="E137" s="114">
        <f t="shared" ca="1" si="109"/>
        <v>3182.7620000000002</v>
      </c>
      <c r="F137" s="114">
        <f t="shared" ca="1" si="110"/>
        <v>3249.9019999999996</v>
      </c>
      <c r="G137" s="114">
        <f t="shared" ca="1" si="111"/>
        <v>3284.6919999999996</v>
      </c>
      <c r="H137" s="114">
        <f t="shared" ca="1" si="112"/>
        <v>3286.3320000000003</v>
      </c>
      <c r="I137" s="114">
        <f t="shared" ca="1" si="113"/>
        <v>3294.652</v>
      </c>
      <c r="J137" s="114">
        <f t="shared" ca="1" si="114"/>
        <v>3301.0320000000002</v>
      </c>
      <c r="K137" s="114">
        <f t="shared" ca="1" si="115"/>
        <v>3335.2820000000002</v>
      </c>
      <c r="L137" s="114">
        <f t="shared" ca="1" si="116"/>
        <v>3339.1019999999999</v>
      </c>
      <c r="M137" s="114">
        <f t="shared" ca="1" si="117"/>
        <v>3306.8020000000001</v>
      </c>
      <c r="N137" s="114">
        <f t="shared" ca="1" si="118"/>
        <v>3304.4720000000002</v>
      </c>
      <c r="O137" s="114">
        <f t="shared" ca="1" si="119"/>
        <v>3307.2219999999998</v>
      </c>
      <c r="P137" s="114">
        <f t="shared" ca="1" si="120"/>
        <v>3309.5520000000001</v>
      </c>
      <c r="Q137" s="114">
        <f t="shared" ca="1" si="121"/>
        <v>3308.6120000000001</v>
      </c>
      <c r="R137" s="114">
        <f t="shared" ca="1" si="122"/>
        <v>3303.402</v>
      </c>
      <c r="S137" s="114">
        <f t="shared" ca="1" si="123"/>
        <v>3292.502</v>
      </c>
      <c r="T137" s="114">
        <f t="shared" ca="1" si="124"/>
        <v>3301.1120000000001</v>
      </c>
      <c r="U137" s="114">
        <f t="shared" ca="1" si="125"/>
        <v>3306.692</v>
      </c>
      <c r="V137" s="114">
        <f t="shared" ca="1" si="126"/>
        <v>3310.002</v>
      </c>
      <c r="W137" s="114">
        <f t="shared" ca="1" si="127"/>
        <v>3297.6219999999998</v>
      </c>
      <c r="X137" s="114">
        <f t="shared" ca="1" si="128"/>
        <v>3296.752</v>
      </c>
      <c r="Y137" s="114">
        <f t="shared" ca="1" si="129"/>
        <v>3269.7719999999999</v>
      </c>
      <c r="Z137" s="34"/>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row>
    <row r="138" spans="1:50" ht="18.75">
      <c r="A138" s="26">
        <v>14</v>
      </c>
      <c r="B138" s="114">
        <f t="shared" ca="1" si="105"/>
        <v>3244.2820000000002</v>
      </c>
      <c r="C138" s="114">
        <f t="shared" ca="1" si="107"/>
        <v>3238.462</v>
      </c>
      <c r="D138" s="114">
        <f t="shared" ca="1" si="108"/>
        <v>3221.9119999999998</v>
      </c>
      <c r="E138" s="114">
        <f t="shared" ca="1" si="109"/>
        <v>3252.7919999999999</v>
      </c>
      <c r="F138" s="114">
        <f t="shared" ca="1" si="110"/>
        <v>3253.4119999999998</v>
      </c>
      <c r="G138" s="114">
        <f t="shared" ca="1" si="111"/>
        <v>3301.232</v>
      </c>
      <c r="H138" s="114">
        <f t="shared" ca="1" si="112"/>
        <v>3300.8020000000001</v>
      </c>
      <c r="I138" s="114">
        <f t="shared" ca="1" si="113"/>
        <v>3304.692</v>
      </c>
      <c r="J138" s="114">
        <f t="shared" ca="1" si="114"/>
        <v>3315.8219999999997</v>
      </c>
      <c r="K138" s="114">
        <f t="shared" ca="1" si="115"/>
        <v>3304.2719999999999</v>
      </c>
      <c r="L138" s="114">
        <f t="shared" ca="1" si="116"/>
        <v>3330.2419999999997</v>
      </c>
      <c r="M138" s="114">
        <f t="shared" ca="1" si="117"/>
        <v>3314.7419999999997</v>
      </c>
      <c r="N138" s="114">
        <f t="shared" ca="1" si="118"/>
        <v>3309.8919999999998</v>
      </c>
      <c r="O138" s="114">
        <f t="shared" ca="1" si="119"/>
        <v>3325.8919999999998</v>
      </c>
      <c r="P138" s="114">
        <f t="shared" ca="1" si="120"/>
        <v>3323.9419999999996</v>
      </c>
      <c r="Q138" s="114">
        <f t="shared" ca="1" si="121"/>
        <v>3318.8620000000001</v>
      </c>
      <c r="R138" s="114">
        <f t="shared" ca="1" si="122"/>
        <v>3315.2619999999997</v>
      </c>
      <c r="S138" s="114">
        <f t="shared" ca="1" si="123"/>
        <v>3297.8319999999999</v>
      </c>
      <c r="T138" s="114">
        <f t="shared" ca="1" si="124"/>
        <v>3296.6119999999996</v>
      </c>
      <c r="U138" s="114">
        <f t="shared" ca="1" si="125"/>
        <v>3306.5819999999999</v>
      </c>
      <c r="V138" s="114">
        <f t="shared" ca="1" si="126"/>
        <v>3312.2919999999999</v>
      </c>
      <c r="W138" s="114">
        <f t="shared" ca="1" si="127"/>
        <v>3295.4619999999995</v>
      </c>
      <c r="X138" s="114">
        <f t="shared" ca="1" si="128"/>
        <v>3295.4719999999998</v>
      </c>
      <c r="Y138" s="114">
        <f t="shared" ca="1" si="129"/>
        <v>3272.962</v>
      </c>
      <c r="Z138" s="34"/>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row>
    <row r="139" spans="1:50" ht="18.75">
      <c r="A139" s="26">
        <v>15</v>
      </c>
      <c r="B139" s="114">
        <f t="shared" ca="1" si="105"/>
        <v>3301.6220000000003</v>
      </c>
      <c r="C139" s="114">
        <f t="shared" ca="1" si="107"/>
        <v>3297.422</v>
      </c>
      <c r="D139" s="114">
        <f t="shared" ca="1" si="108"/>
        <v>3266.4219999999996</v>
      </c>
      <c r="E139" s="114">
        <f t="shared" ca="1" si="109"/>
        <v>3284.422</v>
      </c>
      <c r="F139" s="114">
        <f t="shared" ca="1" si="110"/>
        <v>3304.172</v>
      </c>
      <c r="G139" s="114">
        <f t="shared" ca="1" si="111"/>
        <v>3340.6119999999996</v>
      </c>
      <c r="H139" s="114">
        <f t="shared" ca="1" si="112"/>
        <v>3346.7019999999998</v>
      </c>
      <c r="I139" s="114">
        <f t="shared" ca="1" si="113"/>
        <v>3360.712</v>
      </c>
      <c r="J139" s="114">
        <f t="shared" ca="1" si="114"/>
        <v>3376.3020000000001</v>
      </c>
      <c r="K139" s="114">
        <f t="shared" ca="1" si="115"/>
        <v>3386.1020000000003</v>
      </c>
      <c r="L139" s="114">
        <f t="shared" ca="1" si="116"/>
        <v>3379.1320000000001</v>
      </c>
      <c r="M139" s="114">
        <f t="shared" ca="1" si="117"/>
        <v>3376.402</v>
      </c>
      <c r="N139" s="114">
        <f t="shared" ca="1" si="118"/>
        <v>3376.192</v>
      </c>
      <c r="O139" s="114">
        <f t="shared" ca="1" si="119"/>
        <v>3384.2820000000002</v>
      </c>
      <c r="P139" s="114">
        <f t="shared" ca="1" si="120"/>
        <v>3386.5819999999999</v>
      </c>
      <c r="Q139" s="114">
        <f t="shared" ca="1" si="121"/>
        <v>3386.7919999999999</v>
      </c>
      <c r="R139" s="114">
        <f t="shared" ca="1" si="122"/>
        <v>3381.8420000000001</v>
      </c>
      <c r="S139" s="114">
        <f t="shared" ca="1" si="123"/>
        <v>3366.3219999999997</v>
      </c>
      <c r="T139" s="114">
        <f t="shared" ca="1" si="124"/>
        <v>3377.7719999999999</v>
      </c>
      <c r="U139" s="114">
        <f t="shared" ca="1" si="125"/>
        <v>3381.7219999999998</v>
      </c>
      <c r="V139" s="114">
        <f t="shared" ca="1" si="126"/>
        <v>3373.232</v>
      </c>
      <c r="W139" s="114">
        <f t="shared" ca="1" si="127"/>
        <v>3367.2019999999998</v>
      </c>
      <c r="X139" s="114">
        <f t="shared" ca="1" si="128"/>
        <v>3367.3020000000001</v>
      </c>
      <c r="Y139" s="114">
        <f t="shared" ca="1" si="129"/>
        <v>3330.9819999999995</v>
      </c>
      <c r="Z139" s="34"/>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row>
    <row r="140" spans="1:50" ht="18.75">
      <c r="A140" s="26">
        <v>16</v>
      </c>
      <c r="B140" s="114">
        <f t="shared" ca="1" si="105"/>
        <v>3304.8019999999997</v>
      </c>
      <c r="C140" s="114">
        <f t="shared" ca="1" si="107"/>
        <v>3296.2419999999997</v>
      </c>
      <c r="D140" s="114">
        <f t="shared" ca="1" si="108"/>
        <v>3269.2419999999997</v>
      </c>
      <c r="E140" s="114">
        <f t="shared" ca="1" si="109"/>
        <v>3268.7820000000002</v>
      </c>
      <c r="F140" s="114">
        <f t="shared" ca="1" si="110"/>
        <v>3280.962</v>
      </c>
      <c r="G140" s="114">
        <f t="shared" ca="1" si="111"/>
        <v>3314.9920000000002</v>
      </c>
      <c r="H140" s="114">
        <f t="shared" ca="1" si="112"/>
        <v>3330.732</v>
      </c>
      <c r="I140" s="114">
        <f t="shared" ca="1" si="113"/>
        <v>3343.5619999999999</v>
      </c>
      <c r="J140" s="114">
        <f t="shared" ca="1" si="114"/>
        <v>3362.7820000000002</v>
      </c>
      <c r="K140" s="114">
        <f t="shared" ca="1" si="115"/>
        <v>3373.5920000000001</v>
      </c>
      <c r="L140" s="114">
        <f t="shared" ca="1" si="116"/>
        <v>3373.752</v>
      </c>
      <c r="M140" s="114">
        <f t="shared" ca="1" si="117"/>
        <v>3372.5320000000002</v>
      </c>
      <c r="N140" s="114">
        <f t="shared" ca="1" si="118"/>
        <v>3380.212</v>
      </c>
      <c r="O140" s="114">
        <f t="shared" ca="1" si="119"/>
        <v>3382.1619999999998</v>
      </c>
      <c r="P140" s="114">
        <f t="shared" ca="1" si="120"/>
        <v>3384.0619999999999</v>
      </c>
      <c r="Q140" s="114">
        <f t="shared" ca="1" si="121"/>
        <v>3390.8520000000003</v>
      </c>
      <c r="R140" s="114">
        <f t="shared" ca="1" si="122"/>
        <v>3385.212</v>
      </c>
      <c r="S140" s="114">
        <f t="shared" ca="1" si="123"/>
        <v>3379.1020000000003</v>
      </c>
      <c r="T140" s="114">
        <f t="shared" ca="1" si="124"/>
        <v>3381.192</v>
      </c>
      <c r="U140" s="114">
        <f t="shared" ca="1" si="125"/>
        <v>3383.7020000000002</v>
      </c>
      <c r="V140" s="114">
        <f t="shared" ca="1" si="126"/>
        <v>3370.7619999999997</v>
      </c>
      <c r="W140" s="114">
        <f t="shared" ca="1" si="127"/>
        <v>3355.9120000000003</v>
      </c>
      <c r="X140" s="114">
        <f t="shared" ca="1" si="128"/>
        <v>3356.3720000000003</v>
      </c>
      <c r="Y140" s="114">
        <f t="shared" ca="1" si="129"/>
        <v>3328.0320000000002</v>
      </c>
      <c r="Z140" s="34"/>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row>
    <row r="141" spans="1:50" ht="18.75">
      <c r="A141" s="26">
        <v>17</v>
      </c>
      <c r="B141" s="114">
        <f t="shared" ca="1" si="105"/>
        <v>3264.8220000000001</v>
      </c>
      <c r="C141" s="114">
        <f t="shared" ca="1" si="107"/>
        <v>3264.7019999999998</v>
      </c>
      <c r="D141" s="114">
        <f t="shared" ca="1" si="108"/>
        <v>3261.6219999999998</v>
      </c>
      <c r="E141" s="114">
        <f t="shared" ca="1" si="109"/>
        <v>3265.8319999999999</v>
      </c>
      <c r="F141" s="114">
        <f t="shared" ca="1" si="110"/>
        <v>3307.1419999999998</v>
      </c>
      <c r="G141" s="114">
        <f t="shared" ca="1" si="111"/>
        <v>3350.7719999999999</v>
      </c>
      <c r="H141" s="114">
        <f t="shared" ca="1" si="112"/>
        <v>3352.9819999999995</v>
      </c>
      <c r="I141" s="114">
        <f t="shared" ca="1" si="113"/>
        <v>3359.732</v>
      </c>
      <c r="J141" s="114">
        <f t="shared" ca="1" si="114"/>
        <v>3371.0619999999999</v>
      </c>
      <c r="K141" s="114">
        <f t="shared" ca="1" si="115"/>
        <v>3701.5819999999999</v>
      </c>
      <c r="L141" s="114">
        <f t="shared" ca="1" si="116"/>
        <v>3702.8219999999997</v>
      </c>
      <c r="M141" s="114">
        <f t="shared" ca="1" si="117"/>
        <v>3702.8119999999999</v>
      </c>
      <c r="N141" s="114">
        <f t="shared" ca="1" si="118"/>
        <v>3703.1719999999996</v>
      </c>
      <c r="O141" s="114">
        <f t="shared" ca="1" si="119"/>
        <v>3703.0419999999999</v>
      </c>
      <c r="P141" s="114">
        <f t="shared" ca="1" si="120"/>
        <v>3702.8519999999999</v>
      </c>
      <c r="Q141" s="114">
        <f t="shared" ca="1" si="121"/>
        <v>3702.6320000000001</v>
      </c>
      <c r="R141" s="114">
        <f t="shared" ca="1" si="122"/>
        <v>3368.5219999999999</v>
      </c>
      <c r="S141" s="114">
        <f t="shared" ca="1" si="123"/>
        <v>3703.5619999999999</v>
      </c>
      <c r="T141" s="114">
        <f t="shared" ca="1" si="124"/>
        <v>3703.6819999999998</v>
      </c>
      <c r="U141" s="114">
        <f t="shared" ca="1" si="125"/>
        <v>3703.462</v>
      </c>
      <c r="V141" s="114">
        <f t="shared" ca="1" si="126"/>
        <v>3319.3820000000001</v>
      </c>
      <c r="W141" s="114">
        <f t="shared" ca="1" si="127"/>
        <v>3312.4519999999998</v>
      </c>
      <c r="X141" s="114">
        <f t="shared" ca="1" si="128"/>
        <v>3294.252</v>
      </c>
      <c r="Y141" s="114">
        <f t="shared" ca="1" si="129"/>
        <v>3277.6219999999998</v>
      </c>
      <c r="Z141" s="34"/>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row>
    <row r="142" spans="1:50" ht="18.75">
      <c r="A142" s="26">
        <v>18</v>
      </c>
      <c r="B142" s="114">
        <f t="shared" ca="1" si="105"/>
        <v>3252.8019999999997</v>
      </c>
      <c r="C142" s="114">
        <f t="shared" ca="1" si="107"/>
        <v>3267.6620000000003</v>
      </c>
      <c r="D142" s="114">
        <f t="shared" ca="1" si="108"/>
        <v>3251.4920000000002</v>
      </c>
      <c r="E142" s="114">
        <f t="shared" ca="1" si="109"/>
        <v>3258.2019999999998</v>
      </c>
      <c r="F142" s="114">
        <f t="shared" ca="1" si="110"/>
        <v>3294.3220000000001</v>
      </c>
      <c r="G142" s="114">
        <f t="shared" ca="1" si="111"/>
        <v>3704.942</v>
      </c>
      <c r="H142" s="114">
        <f t="shared" ca="1" si="112"/>
        <v>3704.2919999999995</v>
      </c>
      <c r="I142" s="114">
        <f t="shared" ca="1" si="113"/>
        <v>3704.2019999999998</v>
      </c>
      <c r="J142" s="114">
        <f t="shared" ca="1" si="114"/>
        <v>3703.5819999999999</v>
      </c>
      <c r="K142" s="114">
        <f t="shared" ca="1" si="115"/>
        <v>3703.672</v>
      </c>
      <c r="L142" s="114">
        <f t="shared" ca="1" si="116"/>
        <v>3703.4319999999998</v>
      </c>
      <c r="M142" s="114">
        <f t="shared" ca="1" si="117"/>
        <v>3703.9919999999997</v>
      </c>
      <c r="N142" s="114">
        <f t="shared" ca="1" si="118"/>
        <v>3705.2919999999999</v>
      </c>
      <c r="O142" s="114">
        <f t="shared" ca="1" si="119"/>
        <v>3704.7219999999998</v>
      </c>
      <c r="P142" s="114">
        <f t="shared" ca="1" si="120"/>
        <v>3703.712</v>
      </c>
      <c r="Q142" s="114">
        <f t="shared" ca="1" si="121"/>
        <v>3703.4520000000002</v>
      </c>
      <c r="R142" s="114">
        <f t="shared" ca="1" si="122"/>
        <v>3702.7419999999997</v>
      </c>
      <c r="S142" s="114">
        <f t="shared" ca="1" si="123"/>
        <v>3704.4519999999998</v>
      </c>
      <c r="T142" s="114">
        <f t="shared" ca="1" si="124"/>
        <v>3704.3019999999997</v>
      </c>
      <c r="U142" s="114">
        <f t="shared" ca="1" si="125"/>
        <v>3703.6619999999998</v>
      </c>
      <c r="V142" s="114">
        <f t="shared" ca="1" si="126"/>
        <v>3322.502</v>
      </c>
      <c r="W142" s="114">
        <f t="shared" ca="1" si="127"/>
        <v>3313.2220000000002</v>
      </c>
      <c r="X142" s="114">
        <f t="shared" ca="1" si="128"/>
        <v>3280.252</v>
      </c>
      <c r="Y142" s="114">
        <f t="shared" ca="1" si="129"/>
        <v>3270.6919999999996</v>
      </c>
      <c r="Z142" s="34"/>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row>
    <row r="143" spans="1:50" ht="18.75">
      <c r="A143" s="26">
        <v>19</v>
      </c>
      <c r="B143" s="114">
        <f t="shared" ca="1" si="105"/>
        <v>3225.0720000000001</v>
      </c>
      <c r="C143" s="114">
        <f t="shared" ca="1" si="107"/>
        <v>3222.7419999999997</v>
      </c>
      <c r="D143" s="114">
        <f t="shared" ca="1" si="108"/>
        <v>3191.8119999999999</v>
      </c>
      <c r="E143" s="114">
        <f t="shared" ca="1" si="109"/>
        <v>3205.5919999999996</v>
      </c>
      <c r="F143" s="114">
        <f t="shared" ca="1" si="110"/>
        <v>3256.7219999999998</v>
      </c>
      <c r="G143" s="114">
        <f t="shared" ca="1" si="111"/>
        <v>3294.3019999999997</v>
      </c>
      <c r="H143" s="114">
        <f t="shared" ca="1" si="112"/>
        <v>3703.2519999999995</v>
      </c>
      <c r="I143" s="114">
        <f t="shared" ca="1" si="113"/>
        <v>3703.1319999999996</v>
      </c>
      <c r="J143" s="114">
        <f t="shared" ca="1" si="114"/>
        <v>3702.2119999999995</v>
      </c>
      <c r="K143" s="114">
        <f t="shared" ca="1" si="115"/>
        <v>3702.482</v>
      </c>
      <c r="L143" s="114">
        <f t="shared" ca="1" si="116"/>
        <v>3702.4120000000003</v>
      </c>
      <c r="M143" s="114">
        <f t="shared" ca="1" si="117"/>
        <v>3702.2019999999998</v>
      </c>
      <c r="N143" s="114">
        <f t="shared" ca="1" si="118"/>
        <v>3702.752</v>
      </c>
      <c r="O143" s="114">
        <f t="shared" ca="1" si="119"/>
        <v>3704.0419999999999</v>
      </c>
      <c r="P143" s="114">
        <f t="shared" ca="1" si="120"/>
        <v>3704.0619999999999</v>
      </c>
      <c r="Q143" s="114">
        <f t="shared" ca="1" si="121"/>
        <v>3703.962</v>
      </c>
      <c r="R143" s="114">
        <f t="shared" ca="1" si="122"/>
        <v>3703.7419999999997</v>
      </c>
      <c r="S143" s="114">
        <f t="shared" ca="1" si="123"/>
        <v>3703.9519999999998</v>
      </c>
      <c r="T143" s="114">
        <f t="shared" ca="1" si="124"/>
        <v>3703.4920000000002</v>
      </c>
      <c r="U143" s="114">
        <f t="shared" ca="1" si="125"/>
        <v>3702.942</v>
      </c>
      <c r="V143" s="114">
        <f t="shared" ca="1" si="126"/>
        <v>3702.462</v>
      </c>
      <c r="W143" s="114">
        <f t="shared" ca="1" si="127"/>
        <v>3286.0320000000002</v>
      </c>
      <c r="X143" s="114">
        <f t="shared" ca="1" si="128"/>
        <v>3246.962</v>
      </c>
      <c r="Y143" s="114">
        <f t="shared" ca="1" si="129"/>
        <v>3268.7919999999999</v>
      </c>
      <c r="Z143" s="34"/>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row>
    <row r="144" spans="1:50" ht="18.75">
      <c r="A144" s="26">
        <v>20</v>
      </c>
      <c r="B144" s="114">
        <f t="shared" ca="1" si="105"/>
        <v>3261.7619999999997</v>
      </c>
      <c r="C144" s="114">
        <f t="shared" ca="1" si="107"/>
        <v>3258.8319999999999</v>
      </c>
      <c r="D144" s="114">
        <f t="shared" ca="1" si="108"/>
        <v>3224.5219999999999</v>
      </c>
      <c r="E144" s="114">
        <f t="shared" ca="1" si="109"/>
        <v>3232.152</v>
      </c>
      <c r="F144" s="114">
        <f t="shared" ca="1" si="110"/>
        <v>3704.8420000000001</v>
      </c>
      <c r="G144" s="114">
        <f t="shared" ca="1" si="111"/>
        <v>3702.8420000000001</v>
      </c>
      <c r="H144" s="114">
        <f t="shared" ca="1" si="112"/>
        <v>3704.712</v>
      </c>
      <c r="I144" s="114">
        <f t="shared" ca="1" si="113"/>
        <v>3704.502</v>
      </c>
      <c r="J144" s="114">
        <f t="shared" ca="1" si="114"/>
        <v>3703.1019999999999</v>
      </c>
      <c r="K144" s="114">
        <f t="shared" ca="1" si="115"/>
        <v>3703.2019999999998</v>
      </c>
      <c r="L144" s="114">
        <f t="shared" ca="1" si="116"/>
        <v>3703.1419999999998</v>
      </c>
      <c r="M144" s="114">
        <f t="shared" ca="1" si="117"/>
        <v>3702.902</v>
      </c>
      <c r="N144" s="114">
        <f t="shared" ca="1" si="118"/>
        <v>3703.462</v>
      </c>
      <c r="O144" s="114">
        <f t="shared" ca="1" si="119"/>
        <v>3705.232</v>
      </c>
      <c r="P144" s="114">
        <f t="shared" ca="1" si="120"/>
        <v>3705.0120000000002</v>
      </c>
      <c r="Q144" s="114">
        <f t="shared" ca="1" si="121"/>
        <v>3704.9320000000002</v>
      </c>
      <c r="R144" s="114">
        <f t="shared" ca="1" si="122"/>
        <v>3704.3419999999996</v>
      </c>
      <c r="S144" s="114">
        <f t="shared" ca="1" si="123"/>
        <v>3705.8019999999997</v>
      </c>
      <c r="T144" s="114">
        <f t="shared" ca="1" si="124"/>
        <v>3703.9919999999997</v>
      </c>
      <c r="U144" s="114">
        <f t="shared" ca="1" si="125"/>
        <v>3703.3319999999994</v>
      </c>
      <c r="V144" s="114">
        <f t="shared" ca="1" si="126"/>
        <v>3702.1419999999998</v>
      </c>
      <c r="W144" s="114">
        <f t="shared" ca="1" si="127"/>
        <v>3301.7819999999997</v>
      </c>
      <c r="X144" s="114">
        <f t="shared" ca="1" si="128"/>
        <v>3283.402</v>
      </c>
      <c r="Y144" s="114">
        <f t="shared" ca="1" si="129"/>
        <v>3279.502</v>
      </c>
      <c r="Z144" s="34"/>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row>
    <row r="145" spans="1:50" ht="18.75">
      <c r="A145" s="26">
        <v>21</v>
      </c>
      <c r="B145" s="114">
        <f t="shared" ca="1" si="105"/>
        <v>3278.5819999999999</v>
      </c>
      <c r="C145" s="114">
        <f t="shared" ca="1" si="107"/>
        <v>3277.8019999999997</v>
      </c>
      <c r="D145" s="114">
        <f t="shared" ca="1" si="108"/>
        <v>3252.002</v>
      </c>
      <c r="E145" s="114">
        <f t="shared" ca="1" si="109"/>
        <v>3268.6819999999998</v>
      </c>
      <c r="F145" s="114">
        <f t="shared" ca="1" si="110"/>
        <v>3320.2220000000002</v>
      </c>
      <c r="G145" s="114">
        <f t="shared" ca="1" si="111"/>
        <v>3714.8519999999999</v>
      </c>
      <c r="H145" s="114">
        <f t="shared" ca="1" si="112"/>
        <v>3715.902</v>
      </c>
      <c r="I145" s="114">
        <f t="shared" ca="1" si="113"/>
        <v>3715.422</v>
      </c>
      <c r="J145" s="114">
        <f t="shared" ca="1" si="114"/>
        <v>3714.2420000000002</v>
      </c>
      <c r="K145" s="114">
        <f t="shared" ca="1" si="115"/>
        <v>3714.3119999999999</v>
      </c>
      <c r="L145" s="114">
        <f t="shared" ca="1" si="116"/>
        <v>3714.0219999999999</v>
      </c>
      <c r="M145" s="114">
        <f t="shared" ca="1" si="117"/>
        <v>3714.7820000000002</v>
      </c>
      <c r="N145" s="114">
        <f t="shared" ca="1" si="118"/>
        <v>3716.8920000000003</v>
      </c>
      <c r="O145" s="114">
        <f t="shared" ca="1" si="119"/>
        <v>3716.0919999999996</v>
      </c>
      <c r="P145" s="114">
        <f t="shared" ca="1" si="120"/>
        <v>3715.902</v>
      </c>
      <c r="Q145" s="114">
        <f t="shared" ca="1" si="121"/>
        <v>3715.3919999999998</v>
      </c>
      <c r="R145" s="114">
        <f t="shared" ca="1" si="122"/>
        <v>3714.7820000000002</v>
      </c>
      <c r="S145" s="114">
        <f t="shared" ca="1" si="123"/>
        <v>3716.0219999999999</v>
      </c>
      <c r="T145" s="114">
        <f t="shared" ca="1" si="124"/>
        <v>3714.5119999999997</v>
      </c>
      <c r="U145" s="114">
        <f t="shared" ca="1" si="125"/>
        <v>3713.8919999999998</v>
      </c>
      <c r="V145" s="114">
        <f t="shared" ca="1" si="126"/>
        <v>3712.4920000000002</v>
      </c>
      <c r="W145" s="114">
        <f t="shared" ca="1" si="127"/>
        <v>3353.2620000000002</v>
      </c>
      <c r="X145" s="114">
        <f t="shared" ca="1" si="128"/>
        <v>3312.8219999999997</v>
      </c>
      <c r="Y145" s="114">
        <f t="shared" ca="1" si="129"/>
        <v>3312.3919999999998</v>
      </c>
      <c r="Z145" s="34"/>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row>
    <row r="146" spans="1:50" ht="18.75">
      <c r="A146" s="26">
        <v>22</v>
      </c>
      <c r="B146" s="114">
        <f t="shared" ca="1" si="105"/>
        <v>3320.5520000000001</v>
      </c>
      <c r="C146" s="114">
        <f t="shared" ca="1" si="107"/>
        <v>3308.3819999999996</v>
      </c>
      <c r="D146" s="114">
        <f t="shared" ca="1" si="108"/>
        <v>3261.712</v>
      </c>
      <c r="E146" s="114">
        <f t="shared" ca="1" si="109"/>
        <v>3204.1219999999998</v>
      </c>
      <c r="F146" s="114">
        <f t="shared" ca="1" si="110"/>
        <v>3299.732</v>
      </c>
      <c r="G146" s="114">
        <f t="shared" ca="1" si="111"/>
        <v>3349.462</v>
      </c>
      <c r="H146" s="114">
        <f t="shared" ca="1" si="112"/>
        <v>3761.0719999999997</v>
      </c>
      <c r="I146" s="114">
        <f t="shared" ca="1" si="113"/>
        <v>3761.4520000000002</v>
      </c>
      <c r="J146" s="114">
        <f t="shared" ca="1" si="114"/>
        <v>3761.4720000000002</v>
      </c>
      <c r="K146" s="114">
        <f t="shared" ca="1" si="115"/>
        <v>3761.5619999999999</v>
      </c>
      <c r="L146" s="114">
        <f t="shared" ca="1" si="116"/>
        <v>3761.752</v>
      </c>
      <c r="M146" s="114">
        <f t="shared" ca="1" si="117"/>
        <v>3761.3020000000001</v>
      </c>
      <c r="N146" s="114">
        <f t="shared" ca="1" si="118"/>
        <v>3760.9919999999997</v>
      </c>
      <c r="O146" s="114">
        <f t="shared" ca="1" si="119"/>
        <v>3760.4319999999998</v>
      </c>
      <c r="P146" s="114">
        <f t="shared" ca="1" si="120"/>
        <v>3760.0120000000002</v>
      </c>
      <c r="Q146" s="114">
        <f t="shared" ca="1" si="121"/>
        <v>3759.6419999999998</v>
      </c>
      <c r="R146" s="114">
        <f t="shared" ca="1" si="122"/>
        <v>3758.8319999999999</v>
      </c>
      <c r="S146" s="114">
        <f t="shared" ca="1" si="123"/>
        <v>3384.962</v>
      </c>
      <c r="T146" s="114">
        <f t="shared" ca="1" si="124"/>
        <v>3759.1619999999998</v>
      </c>
      <c r="U146" s="114">
        <f t="shared" ca="1" si="125"/>
        <v>3759.8419999999996</v>
      </c>
      <c r="V146" s="114">
        <f t="shared" ca="1" si="126"/>
        <v>3387.0720000000001</v>
      </c>
      <c r="W146" s="114">
        <f t="shared" ca="1" si="127"/>
        <v>3381.6319999999996</v>
      </c>
      <c r="X146" s="114">
        <f t="shared" ca="1" si="128"/>
        <v>3356.8420000000001</v>
      </c>
      <c r="Y146" s="114">
        <f t="shared" ca="1" si="129"/>
        <v>3349.6519999999996</v>
      </c>
      <c r="Z146" s="34"/>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row>
    <row r="147" spans="1:50" ht="18.75">
      <c r="A147" s="26">
        <v>23</v>
      </c>
      <c r="B147" s="114">
        <f t="shared" ca="1" si="105"/>
        <v>3286.5320000000002</v>
      </c>
      <c r="C147" s="114">
        <f t="shared" ca="1" si="107"/>
        <v>3275.4519999999998</v>
      </c>
      <c r="D147" s="114">
        <f t="shared" ca="1" si="108"/>
        <v>3194.5420000000004</v>
      </c>
      <c r="E147" s="114">
        <f t="shared" ca="1" si="109"/>
        <v>3159.6819999999998</v>
      </c>
      <c r="F147" s="114">
        <f t="shared" ca="1" si="110"/>
        <v>3191.5319999999997</v>
      </c>
      <c r="G147" s="114">
        <f t="shared" ca="1" si="111"/>
        <v>3269.9920000000002</v>
      </c>
      <c r="H147" s="114">
        <f t="shared" ca="1" si="112"/>
        <v>3305.0519999999997</v>
      </c>
      <c r="I147" s="114">
        <f t="shared" ca="1" si="113"/>
        <v>3761.6019999999999</v>
      </c>
      <c r="J147" s="114">
        <f t="shared" ca="1" si="114"/>
        <v>3761.3620000000001</v>
      </c>
      <c r="K147" s="114">
        <f t="shared" ca="1" si="115"/>
        <v>3761.3020000000001</v>
      </c>
      <c r="L147" s="114">
        <f t="shared" ca="1" si="116"/>
        <v>3761.1819999999998</v>
      </c>
      <c r="M147" s="114">
        <f t="shared" ca="1" si="117"/>
        <v>3760.942</v>
      </c>
      <c r="N147" s="114">
        <f t="shared" ca="1" si="118"/>
        <v>3760.672</v>
      </c>
      <c r="O147" s="114">
        <f t="shared" ca="1" si="119"/>
        <v>3760.0520000000001</v>
      </c>
      <c r="P147" s="114">
        <f t="shared" ca="1" si="120"/>
        <v>3758.5919999999996</v>
      </c>
      <c r="Q147" s="114">
        <f t="shared" ca="1" si="121"/>
        <v>3758.3620000000001</v>
      </c>
      <c r="R147" s="114">
        <f t="shared" ca="1" si="122"/>
        <v>3757.6320000000001</v>
      </c>
      <c r="S147" s="114">
        <f t="shared" ca="1" si="123"/>
        <v>3760.462</v>
      </c>
      <c r="T147" s="114">
        <f t="shared" ca="1" si="124"/>
        <v>3759.6319999999996</v>
      </c>
      <c r="U147" s="114">
        <f t="shared" ca="1" si="125"/>
        <v>3759.7019999999998</v>
      </c>
      <c r="V147" s="114">
        <f t="shared" ca="1" si="126"/>
        <v>3358.0320000000002</v>
      </c>
      <c r="W147" s="114">
        <f t="shared" ca="1" si="127"/>
        <v>3278.1819999999998</v>
      </c>
      <c r="X147" s="114">
        <f t="shared" ca="1" si="128"/>
        <v>3168.8319999999999</v>
      </c>
      <c r="Y147" s="114">
        <f t="shared" ca="1" si="129"/>
        <v>3163.442</v>
      </c>
      <c r="Z147" s="34"/>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row>
    <row r="148" spans="1:50" ht="18.75">
      <c r="A148" s="26">
        <v>24</v>
      </c>
      <c r="B148" s="114">
        <f t="shared" ca="1" si="105"/>
        <v>3277.9719999999998</v>
      </c>
      <c r="C148" s="114">
        <f t="shared" ca="1" si="107"/>
        <v>3293.8020000000001</v>
      </c>
      <c r="D148" s="114">
        <f t="shared" ca="1" si="108"/>
        <v>3284.7619999999997</v>
      </c>
      <c r="E148" s="114">
        <f t="shared" ca="1" si="109"/>
        <v>3287.2919999999999</v>
      </c>
      <c r="F148" s="114">
        <f t="shared" ca="1" si="110"/>
        <v>3322.732</v>
      </c>
      <c r="G148" s="114">
        <f t="shared" ca="1" si="111"/>
        <v>3756.8220000000001</v>
      </c>
      <c r="H148" s="114">
        <f t="shared" ca="1" si="112"/>
        <v>3756.5620000000004</v>
      </c>
      <c r="I148" s="114">
        <f t="shared" ca="1" si="113"/>
        <v>3756.2319999999995</v>
      </c>
      <c r="J148" s="114">
        <f t="shared" ca="1" si="114"/>
        <v>3756.8620000000001</v>
      </c>
      <c r="K148" s="114">
        <f t="shared" ca="1" si="115"/>
        <v>3758.422</v>
      </c>
      <c r="L148" s="114">
        <f t="shared" ca="1" si="116"/>
        <v>3758.0419999999995</v>
      </c>
      <c r="M148" s="114">
        <f t="shared" ca="1" si="117"/>
        <v>3758.502</v>
      </c>
      <c r="N148" s="114">
        <f t="shared" ca="1" si="118"/>
        <v>3758.0819999999999</v>
      </c>
      <c r="O148" s="114">
        <f t="shared" ca="1" si="119"/>
        <v>3756.9619999999995</v>
      </c>
      <c r="P148" s="114">
        <f t="shared" ca="1" si="120"/>
        <v>3756.9719999999998</v>
      </c>
      <c r="Q148" s="114">
        <f t="shared" ca="1" si="121"/>
        <v>3756.4719999999998</v>
      </c>
      <c r="R148" s="114">
        <f t="shared" ca="1" si="122"/>
        <v>3755.3619999999996</v>
      </c>
      <c r="S148" s="114">
        <f t="shared" ca="1" si="123"/>
        <v>3757.4919999999997</v>
      </c>
      <c r="T148" s="114">
        <f t="shared" ca="1" si="124"/>
        <v>3757.3320000000003</v>
      </c>
      <c r="U148" s="114">
        <f t="shared" ca="1" si="125"/>
        <v>3757.502</v>
      </c>
      <c r="V148" s="114">
        <f t="shared" ca="1" si="126"/>
        <v>3756.9219999999996</v>
      </c>
      <c r="W148" s="114">
        <f t="shared" ca="1" si="127"/>
        <v>3345.9719999999998</v>
      </c>
      <c r="X148" s="114">
        <f t="shared" ca="1" si="128"/>
        <v>3315.712</v>
      </c>
      <c r="Y148" s="114">
        <f t="shared" ca="1" si="129"/>
        <v>3290.1019999999999</v>
      </c>
      <c r="Z148" s="34"/>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row>
    <row r="149" spans="1:50" ht="18.75">
      <c r="A149" s="26">
        <v>25</v>
      </c>
      <c r="B149" s="114">
        <f t="shared" ca="1" si="105"/>
        <v>3268.8820000000001</v>
      </c>
      <c r="C149" s="114">
        <f t="shared" ca="1" si="107"/>
        <v>3270.0819999999999</v>
      </c>
      <c r="D149" s="114">
        <f t="shared" ca="1" si="108"/>
        <v>3269.1619999999998</v>
      </c>
      <c r="E149" s="114">
        <f t="shared" ca="1" si="109"/>
        <v>3269.8719999999998</v>
      </c>
      <c r="F149" s="114">
        <f t="shared" ca="1" si="110"/>
        <v>3759.2619999999997</v>
      </c>
      <c r="G149" s="114">
        <f t="shared" ca="1" si="111"/>
        <v>3758.5119999999997</v>
      </c>
      <c r="H149" s="114">
        <f t="shared" ca="1" si="112"/>
        <v>3758.8719999999998</v>
      </c>
      <c r="I149" s="114">
        <f t="shared" ca="1" si="113"/>
        <v>3758.6320000000001</v>
      </c>
      <c r="J149" s="114">
        <f t="shared" ca="1" si="114"/>
        <v>3756.9919999999997</v>
      </c>
      <c r="K149" s="114">
        <f t="shared" ca="1" si="115"/>
        <v>3760.2419999999997</v>
      </c>
      <c r="L149" s="114">
        <f t="shared" ca="1" si="116"/>
        <v>3762.0120000000002</v>
      </c>
      <c r="M149" s="114">
        <f t="shared" ca="1" si="117"/>
        <v>3759.9320000000002</v>
      </c>
      <c r="N149" s="114">
        <f t="shared" ca="1" si="118"/>
        <v>3759.482</v>
      </c>
      <c r="O149" s="114">
        <f t="shared" ca="1" si="119"/>
        <v>3758.6819999999998</v>
      </c>
      <c r="P149" s="114">
        <f t="shared" ca="1" si="120"/>
        <v>3758.7019999999998</v>
      </c>
      <c r="Q149" s="114">
        <f t="shared" ca="1" si="121"/>
        <v>3760.1019999999999</v>
      </c>
      <c r="R149" s="114">
        <f t="shared" ca="1" si="122"/>
        <v>3757.422</v>
      </c>
      <c r="S149" s="114">
        <f t="shared" ca="1" si="123"/>
        <v>3758.7219999999998</v>
      </c>
      <c r="T149" s="114">
        <f t="shared" ca="1" si="124"/>
        <v>3757.7819999999997</v>
      </c>
      <c r="U149" s="114">
        <f t="shared" ca="1" si="125"/>
        <v>3757.2219999999998</v>
      </c>
      <c r="V149" s="114">
        <f t="shared" ca="1" si="126"/>
        <v>3756.0420000000004</v>
      </c>
      <c r="W149" s="114">
        <f t="shared" ca="1" si="127"/>
        <v>3314.6119999999996</v>
      </c>
      <c r="X149" s="114">
        <f t="shared" ca="1" si="128"/>
        <v>3310.7820000000002</v>
      </c>
      <c r="Y149" s="114">
        <f t="shared" ca="1" si="129"/>
        <v>3282.0919999999996</v>
      </c>
      <c r="Z149" s="34"/>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row>
    <row r="150" spans="1:50" ht="18.75">
      <c r="A150" s="26">
        <v>26</v>
      </c>
      <c r="B150" s="114">
        <f t="shared" ca="1" si="105"/>
        <v>3233.3820000000001</v>
      </c>
      <c r="C150" s="114">
        <f t="shared" ca="1" si="107"/>
        <v>3229.402</v>
      </c>
      <c r="D150" s="114">
        <f t="shared" ca="1" si="108"/>
        <v>3161.4219999999996</v>
      </c>
      <c r="E150" s="114">
        <f t="shared" ca="1" si="109"/>
        <v>3178.7619999999997</v>
      </c>
      <c r="F150" s="114">
        <f t="shared" ca="1" si="110"/>
        <v>3251.442</v>
      </c>
      <c r="G150" s="114">
        <f t="shared" ca="1" si="111"/>
        <v>3279.4920000000002</v>
      </c>
      <c r="H150" s="114">
        <f t="shared" ca="1" si="112"/>
        <v>3758.3919999999998</v>
      </c>
      <c r="I150" s="114">
        <f t="shared" ca="1" si="113"/>
        <v>3758.5419999999999</v>
      </c>
      <c r="J150" s="114">
        <f t="shared" ca="1" si="114"/>
        <v>3757.0519999999997</v>
      </c>
      <c r="K150" s="114">
        <f t="shared" ca="1" si="115"/>
        <v>3760.9520000000002</v>
      </c>
      <c r="L150" s="114">
        <f t="shared" ca="1" si="116"/>
        <v>3760.1219999999998</v>
      </c>
      <c r="M150" s="114">
        <f t="shared" ca="1" si="117"/>
        <v>3759.982</v>
      </c>
      <c r="N150" s="114">
        <f t="shared" ca="1" si="118"/>
        <v>3760.672</v>
      </c>
      <c r="O150" s="114">
        <f t="shared" ca="1" si="119"/>
        <v>3760.0219999999999</v>
      </c>
      <c r="P150" s="114">
        <f t="shared" ca="1" si="120"/>
        <v>3760.2019999999998</v>
      </c>
      <c r="Q150" s="114">
        <f t="shared" ca="1" si="121"/>
        <v>3759.3919999999998</v>
      </c>
      <c r="R150" s="114">
        <f t="shared" ca="1" si="122"/>
        <v>3758.0919999999996</v>
      </c>
      <c r="S150" s="114">
        <f t="shared" ca="1" si="123"/>
        <v>3758.3220000000001</v>
      </c>
      <c r="T150" s="114">
        <f t="shared" ca="1" si="124"/>
        <v>3757.652</v>
      </c>
      <c r="U150" s="114">
        <f t="shared" ca="1" si="125"/>
        <v>3756.5520000000001</v>
      </c>
      <c r="V150" s="114">
        <f t="shared" ca="1" si="126"/>
        <v>3755.3319999999999</v>
      </c>
      <c r="W150" s="114">
        <f t="shared" ca="1" si="127"/>
        <v>3286.192</v>
      </c>
      <c r="X150" s="114">
        <f t="shared" ca="1" si="128"/>
        <v>3275.152</v>
      </c>
      <c r="Y150" s="114">
        <f t="shared" ca="1" si="129"/>
        <v>3261.3820000000001</v>
      </c>
      <c r="Z150" s="34"/>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row>
    <row r="151" spans="1:50" ht="18.75">
      <c r="A151" s="26">
        <v>27</v>
      </c>
      <c r="B151" s="114">
        <f t="shared" ca="1" si="105"/>
        <v>3264.462</v>
      </c>
      <c r="C151" s="114">
        <f t="shared" ca="1" si="107"/>
        <v>3276.6519999999996</v>
      </c>
      <c r="D151" s="114">
        <f t="shared" ca="1" si="108"/>
        <v>3269.1319999999996</v>
      </c>
      <c r="E151" s="114">
        <f t="shared" ca="1" si="109"/>
        <v>3277.0919999999996</v>
      </c>
      <c r="F151" s="114">
        <f t="shared" ca="1" si="110"/>
        <v>3285.1120000000001</v>
      </c>
      <c r="G151" s="114">
        <f t="shared" ca="1" si="111"/>
        <v>3759.9119999999998</v>
      </c>
      <c r="H151" s="114">
        <f t="shared" ca="1" si="112"/>
        <v>3757.3119999999999</v>
      </c>
      <c r="I151" s="114">
        <f t="shared" ca="1" si="113"/>
        <v>3758.3319999999999</v>
      </c>
      <c r="J151" s="114">
        <f t="shared" ca="1" si="114"/>
        <v>3758.6919999999996</v>
      </c>
      <c r="K151" s="114">
        <f t="shared" ca="1" si="115"/>
        <v>3757.9119999999998</v>
      </c>
      <c r="L151" s="114">
        <f t="shared" ca="1" si="116"/>
        <v>3756.9619999999995</v>
      </c>
      <c r="M151" s="114">
        <f t="shared" ca="1" si="117"/>
        <v>3757.5219999999995</v>
      </c>
      <c r="N151" s="114">
        <f t="shared" ca="1" si="118"/>
        <v>3757.3820000000001</v>
      </c>
      <c r="O151" s="114">
        <f t="shared" ca="1" si="119"/>
        <v>3755.8419999999996</v>
      </c>
      <c r="P151" s="114">
        <f t="shared" ca="1" si="120"/>
        <v>3757.5419999999999</v>
      </c>
      <c r="Q151" s="114">
        <f t="shared" ca="1" si="121"/>
        <v>3757.9219999999996</v>
      </c>
      <c r="R151" s="114">
        <f t="shared" ca="1" si="122"/>
        <v>3756.4919999999997</v>
      </c>
      <c r="S151" s="114">
        <f t="shared" ca="1" si="123"/>
        <v>3756.4419999999996</v>
      </c>
      <c r="T151" s="114">
        <f t="shared" ca="1" si="124"/>
        <v>3756.212</v>
      </c>
      <c r="U151" s="114">
        <f t="shared" ca="1" si="125"/>
        <v>3754.8820000000001</v>
      </c>
      <c r="V151" s="114">
        <f t="shared" ca="1" si="126"/>
        <v>3754.1619999999998</v>
      </c>
      <c r="W151" s="114">
        <f t="shared" ca="1" si="127"/>
        <v>3339.212</v>
      </c>
      <c r="X151" s="114">
        <f t="shared" ca="1" si="128"/>
        <v>3314.7819999999997</v>
      </c>
      <c r="Y151" s="114">
        <f t="shared" ca="1" si="129"/>
        <v>3285.3720000000003</v>
      </c>
      <c r="Z151" s="34"/>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row>
    <row r="152" spans="1:50" ht="18.75">
      <c r="A152" s="26">
        <v>28</v>
      </c>
      <c r="B152" s="114">
        <f t="shared" ca="1" si="105"/>
        <v>3286.3420000000001</v>
      </c>
      <c r="C152" s="114">
        <f t="shared" ca="1" si="107"/>
        <v>3287.8420000000001</v>
      </c>
      <c r="D152" s="114">
        <f t="shared" ca="1" si="108"/>
        <v>3280.6120000000001</v>
      </c>
      <c r="E152" s="114">
        <f t="shared" ca="1" si="109"/>
        <v>3266.4520000000002</v>
      </c>
      <c r="F152" s="114">
        <f t="shared" ca="1" si="110"/>
        <v>3758.0319999999997</v>
      </c>
      <c r="G152" s="114">
        <f t="shared" ca="1" si="111"/>
        <v>3759.0719999999997</v>
      </c>
      <c r="H152" s="114">
        <f t="shared" ca="1" si="112"/>
        <v>3756.9519999999998</v>
      </c>
      <c r="I152" s="114">
        <f t="shared" ca="1" si="113"/>
        <v>3756.3919999999998</v>
      </c>
      <c r="J152" s="114">
        <f t="shared" ca="1" si="114"/>
        <v>3754.4820000000004</v>
      </c>
      <c r="K152" s="114">
        <f t="shared" ca="1" si="115"/>
        <v>3758.3019999999997</v>
      </c>
      <c r="L152" s="114">
        <f t="shared" ca="1" si="116"/>
        <v>3758.2219999999998</v>
      </c>
      <c r="M152" s="114">
        <f t="shared" ca="1" si="117"/>
        <v>3757.9919999999997</v>
      </c>
      <c r="N152" s="114">
        <f t="shared" ca="1" si="118"/>
        <v>3758.2820000000002</v>
      </c>
      <c r="O152" s="114">
        <f t="shared" ca="1" si="119"/>
        <v>3757.1620000000003</v>
      </c>
      <c r="P152" s="114">
        <f t="shared" ca="1" si="120"/>
        <v>3758.2820000000002</v>
      </c>
      <c r="Q152" s="114">
        <f t="shared" ca="1" si="121"/>
        <v>3757.5819999999999</v>
      </c>
      <c r="R152" s="114">
        <f t="shared" ca="1" si="122"/>
        <v>3758.192</v>
      </c>
      <c r="S152" s="114">
        <f t="shared" ca="1" si="123"/>
        <v>3322.3919999999998</v>
      </c>
      <c r="T152" s="114">
        <f t="shared" ca="1" si="124"/>
        <v>3328.712</v>
      </c>
      <c r="U152" s="114">
        <f t="shared" ca="1" si="125"/>
        <v>3331.9419999999996</v>
      </c>
      <c r="V152" s="114">
        <f t="shared" ca="1" si="126"/>
        <v>3338.3819999999996</v>
      </c>
      <c r="W152" s="114">
        <f t="shared" ca="1" si="127"/>
        <v>3316.0419999999999</v>
      </c>
      <c r="X152" s="114">
        <f t="shared" ca="1" si="128"/>
        <v>3313.5920000000001</v>
      </c>
      <c r="Y152" s="114">
        <f t="shared" ca="1" si="129"/>
        <v>3287.002</v>
      </c>
      <c r="Z152" s="34"/>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row>
    <row r="153" spans="1:50" ht="18.75">
      <c r="A153" s="26">
        <v>29</v>
      </c>
      <c r="B153" s="114">
        <f t="shared" ca="1" si="105"/>
        <v>3290.0319999999997</v>
      </c>
      <c r="C153" s="114">
        <f t="shared" ca="1" si="107"/>
        <v>3286.4520000000002</v>
      </c>
      <c r="D153" s="114">
        <f t="shared" ca="1" si="108"/>
        <v>3278.0720000000001</v>
      </c>
      <c r="E153" s="114">
        <f t="shared" ca="1" si="109"/>
        <v>3249.1119999999996</v>
      </c>
      <c r="F153" s="114">
        <f t="shared" ca="1" si="110"/>
        <v>3259.0120000000002</v>
      </c>
      <c r="G153" s="114">
        <f t="shared" ca="1" si="111"/>
        <v>3277.7519999999995</v>
      </c>
      <c r="H153" s="114">
        <f t="shared" ca="1" si="112"/>
        <v>3273.002</v>
      </c>
      <c r="I153" s="114">
        <f t="shared" ca="1" si="113"/>
        <v>3273.2819999999997</v>
      </c>
      <c r="J153" s="114">
        <f t="shared" ca="1" si="114"/>
        <v>3287.5720000000001</v>
      </c>
      <c r="K153" s="114">
        <f t="shared" ca="1" si="115"/>
        <v>3282.5519999999997</v>
      </c>
      <c r="L153" s="114">
        <f t="shared" ca="1" si="116"/>
        <v>3283.3519999999999</v>
      </c>
      <c r="M153" s="114">
        <f t="shared" ca="1" si="117"/>
        <v>3286.712</v>
      </c>
      <c r="N153" s="114">
        <f t="shared" ca="1" si="118"/>
        <v>3297.4720000000002</v>
      </c>
      <c r="O153" s="114">
        <f t="shared" ca="1" si="119"/>
        <v>3303.402</v>
      </c>
      <c r="P153" s="114">
        <f t="shared" ca="1" si="120"/>
        <v>3300.3020000000001</v>
      </c>
      <c r="Q153" s="114">
        <f t="shared" ca="1" si="121"/>
        <v>3302.5619999999999</v>
      </c>
      <c r="R153" s="114">
        <f t="shared" ca="1" si="122"/>
        <v>3310.3819999999996</v>
      </c>
      <c r="S153" s="114">
        <f t="shared" ca="1" si="123"/>
        <v>3291.4319999999998</v>
      </c>
      <c r="T153" s="114">
        <f t="shared" ca="1" si="124"/>
        <v>3295.1619999999998</v>
      </c>
      <c r="U153" s="114">
        <f t="shared" ca="1" si="125"/>
        <v>3308.8719999999998</v>
      </c>
      <c r="V153" s="114">
        <f t="shared" ca="1" si="126"/>
        <v>3333.3319999999999</v>
      </c>
      <c r="W153" s="114">
        <f t="shared" ca="1" si="127"/>
        <v>3331.2019999999998</v>
      </c>
      <c r="X153" s="114">
        <f t="shared" ca="1" si="128"/>
        <v>3316.9819999999995</v>
      </c>
      <c r="Y153" s="114">
        <f t="shared" ca="1" si="129"/>
        <v>3290.9119999999998</v>
      </c>
      <c r="Z153" s="34"/>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row>
    <row r="154" spans="1:50" ht="18.75">
      <c r="A154" s="26">
        <v>30</v>
      </c>
      <c r="B154" s="114">
        <f t="shared" ca="1" si="105"/>
        <v>3280.9019999999996</v>
      </c>
      <c r="C154" s="114">
        <f t="shared" ca="1" si="107"/>
        <v>3279.422</v>
      </c>
      <c r="D154" s="114">
        <f t="shared" ca="1" si="108"/>
        <v>3264.3720000000003</v>
      </c>
      <c r="E154" s="114">
        <f t="shared" ca="1" si="109"/>
        <v>3163.7019999999998</v>
      </c>
      <c r="F154" s="114">
        <f t="shared" ca="1" si="110"/>
        <v>3203.2619999999997</v>
      </c>
      <c r="G154" s="114">
        <f t="shared" ca="1" si="111"/>
        <v>3257.8420000000001</v>
      </c>
      <c r="H154" s="114">
        <f t="shared" ca="1" si="112"/>
        <v>3206.1919999999996</v>
      </c>
      <c r="I154" s="114">
        <f t="shared" ca="1" si="113"/>
        <v>3247.3519999999999</v>
      </c>
      <c r="J154" s="114">
        <f t="shared" ca="1" si="114"/>
        <v>3278.4120000000003</v>
      </c>
      <c r="K154" s="114">
        <f t="shared" ca="1" si="115"/>
        <v>3276.0419999999999</v>
      </c>
      <c r="L154" s="114">
        <f t="shared" ca="1" si="116"/>
        <v>3275.3719999999998</v>
      </c>
      <c r="M154" s="114">
        <f t="shared" ca="1" si="117"/>
        <v>3277.8719999999998</v>
      </c>
      <c r="N154" s="114">
        <f t="shared" ca="1" si="118"/>
        <v>3287.0120000000002</v>
      </c>
      <c r="O154" s="114">
        <f t="shared" ca="1" si="119"/>
        <v>3292.2420000000002</v>
      </c>
      <c r="P154" s="114">
        <f t="shared" ca="1" si="120"/>
        <v>3289.1320000000001</v>
      </c>
      <c r="Q154" s="114">
        <f t="shared" ca="1" si="121"/>
        <v>3294.2019999999998</v>
      </c>
      <c r="R154" s="114">
        <f t="shared" ca="1" si="122"/>
        <v>3306.8420000000001</v>
      </c>
      <c r="S154" s="114">
        <f t="shared" ca="1" si="123"/>
        <v>3289.9519999999998</v>
      </c>
      <c r="T154" s="114">
        <f t="shared" ca="1" si="124"/>
        <v>3301.8019999999997</v>
      </c>
      <c r="U154" s="114">
        <f t="shared" ca="1" si="125"/>
        <v>3300.5320000000002</v>
      </c>
      <c r="V154" s="114">
        <f t="shared" ca="1" si="126"/>
        <v>3317.8519999999999</v>
      </c>
      <c r="W154" s="114">
        <f t="shared" ca="1" si="127"/>
        <v>3314.3119999999999</v>
      </c>
      <c r="X154" s="114">
        <f t="shared" ca="1" si="128"/>
        <v>3313.462</v>
      </c>
      <c r="Y154" s="114">
        <f t="shared" ca="1" si="129"/>
        <v>3289.002</v>
      </c>
      <c r="Z154" s="34"/>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row>
    <row r="155" spans="1:50" ht="18.75">
      <c r="A155" s="26"/>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34"/>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row>
    <row r="156" spans="1:50" ht="18.75">
      <c r="A156" s="34"/>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4"/>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row>
    <row r="157" spans="1:50" ht="23.25" customHeight="1">
      <c r="A157" s="248" t="s">
        <v>205</v>
      </c>
      <c r="B157" s="248"/>
      <c r="C157" s="248"/>
      <c r="D157" s="248"/>
      <c r="E157" s="248"/>
      <c r="F157" s="248"/>
      <c r="G157" s="248"/>
      <c r="H157" s="248"/>
      <c r="I157" s="248"/>
      <c r="J157" s="248"/>
      <c r="K157" s="248"/>
      <c r="L157" s="248"/>
      <c r="M157" s="248"/>
      <c r="N157" s="248"/>
      <c r="O157" s="248"/>
      <c r="P157" s="246">
        <f>'данные АТС'!B24+ROUND(('данные АТС'!B24*0.31*11.96%),2)</f>
        <v>296520.81</v>
      </c>
      <c r="Q157" s="247"/>
      <c r="R157" s="245" t="s">
        <v>21</v>
      </c>
      <c r="S157" s="245"/>
      <c r="T157" s="245"/>
    </row>
    <row r="159" spans="1:50">
      <c r="B159" t="s">
        <v>228</v>
      </c>
    </row>
  </sheetData>
  <mergeCells count="219">
    <mergeCell ref="P157:Q157"/>
    <mergeCell ref="A157:O157"/>
    <mergeCell ref="AG11:AG12"/>
    <mergeCell ref="AF11:AF12"/>
    <mergeCell ref="C123:C124"/>
    <mergeCell ref="D123:D124"/>
    <mergeCell ref="AE123:AE124"/>
    <mergeCell ref="AF123:AF124"/>
    <mergeCell ref="Y123:Y124"/>
    <mergeCell ref="AA123:AA124"/>
    <mergeCell ref="A122:A124"/>
    <mergeCell ref="B122:Y122"/>
    <mergeCell ref="Z122:Z124"/>
    <mergeCell ref="AA122:AX122"/>
    <mergeCell ref="B123:B124"/>
    <mergeCell ref="V123:V124"/>
    <mergeCell ref="W123:W124"/>
    <mergeCell ref="X123:X124"/>
    <mergeCell ref="AW123:AW124"/>
    <mergeCell ref="AX123:AX124"/>
    <mergeCell ref="AO123:AO124"/>
    <mergeCell ref="AP123:AP124"/>
    <mergeCell ref="AQ123:AQ124"/>
    <mergeCell ref="AR123:AR124"/>
    <mergeCell ref="V1:Y1"/>
    <mergeCell ref="AB123:AB124"/>
    <mergeCell ref="AB88:AB89"/>
    <mergeCell ref="AB11:AB12"/>
    <mergeCell ref="V88:V89"/>
    <mergeCell ref="R157:T157"/>
    <mergeCell ref="AK123:AK124"/>
    <mergeCell ref="AL123:AL124"/>
    <mergeCell ref="W88:W89"/>
    <mergeCell ref="X88:X89"/>
    <mergeCell ref="AD88:AD89"/>
    <mergeCell ref="AF88:AF89"/>
    <mergeCell ref="R123:R124"/>
    <mergeCell ref="AC123:AC124"/>
    <mergeCell ref="AD123:AD124"/>
    <mergeCell ref="T88:T89"/>
    <mergeCell ref="S88:S89"/>
    <mergeCell ref="U88:U89"/>
    <mergeCell ref="AG88:AG89"/>
    <mergeCell ref="AE88:AE89"/>
    <mergeCell ref="S123:S124"/>
    <mergeCell ref="T123:T124"/>
    <mergeCell ref="U123:U124"/>
    <mergeCell ref="AG123:AG124"/>
    <mergeCell ref="AE7:AH7"/>
    <mergeCell ref="AE8:AE9"/>
    <mergeCell ref="AE11:AE12"/>
    <mergeCell ref="AH11:AH12"/>
    <mergeCell ref="AF8:AF9"/>
    <mergeCell ref="AD11:AD12"/>
    <mergeCell ref="AD53:AD54"/>
    <mergeCell ref="AE53:AE54"/>
    <mergeCell ref="P18:P19"/>
    <mergeCell ref="AG8:AG9"/>
    <mergeCell ref="AH8:AH9"/>
    <mergeCell ref="U18:U19"/>
    <mergeCell ref="V18:V19"/>
    <mergeCell ref="B52:Y52"/>
    <mergeCell ref="L53:L54"/>
    <mergeCell ref="J53:J54"/>
    <mergeCell ref="W18:W19"/>
    <mergeCell ref="X18:X19"/>
    <mergeCell ref="Y18:Y19"/>
    <mergeCell ref="Z17:Z19"/>
    <mergeCell ref="E18:E19"/>
    <mergeCell ref="K18:K19"/>
    <mergeCell ref="J18:J19"/>
    <mergeCell ref="T18:T19"/>
    <mergeCell ref="AU123:AU124"/>
    <mergeCell ref="AV123:AV124"/>
    <mergeCell ref="AS123:AS124"/>
    <mergeCell ref="AT123:AT124"/>
    <mergeCell ref="AN123:AN124"/>
    <mergeCell ref="AI123:AI124"/>
    <mergeCell ref="AJ123:AJ124"/>
    <mergeCell ref="AH123:AH124"/>
    <mergeCell ref="AM123:AM124"/>
    <mergeCell ref="H88:H89"/>
    <mergeCell ref="I88:I89"/>
    <mergeCell ref="Q88:Q89"/>
    <mergeCell ref="J88:J89"/>
    <mergeCell ref="I123:I124"/>
    <mergeCell ref="J123:J124"/>
    <mergeCell ref="K88:K89"/>
    <mergeCell ref="L88:L89"/>
    <mergeCell ref="M88:M89"/>
    <mergeCell ref="N88:N89"/>
    <mergeCell ref="O88:O89"/>
    <mergeCell ref="P88:P89"/>
    <mergeCell ref="K123:K124"/>
    <mergeCell ref="L123:L124"/>
    <mergeCell ref="N123:N124"/>
    <mergeCell ref="M53:M54"/>
    <mergeCell ref="N53:N54"/>
    <mergeCell ref="O53:O54"/>
    <mergeCell ref="V53:V54"/>
    <mergeCell ref="T53:T54"/>
    <mergeCell ref="U53:U54"/>
    <mergeCell ref="AM53:AM54"/>
    <mergeCell ref="Q53:Q54"/>
    <mergeCell ref="R53:R54"/>
    <mergeCell ref="S53:S54"/>
    <mergeCell ref="P53:P54"/>
    <mergeCell ref="Z52:Z54"/>
    <mergeCell ref="R88:R89"/>
    <mergeCell ref="O123:O124"/>
    <mergeCell ref="P123:P124"/>
    <mergeCell ref="Q123:Q124"/>
    <mergeCell ref="AN88:AN89"/>
    <mergeCell ref="AS88:AS89"/>
    <mergeCell ref="AT88:AT89"/>
    <mergeCell ref="AO88:AO89"/>
    <mergeCell ref="AP88:AP89"/>
    <mergeCell ref="AQ88:AQ89"/>
    <mergeCell ref="AR88:AR89"/>
    <mergeCell ref="AK88:AK89"/>
    <mergeCell ref="AH88:AH89"/>
    <mergeCell ref="G88:G89"/>
    <mergeCell ref="AR53:AR54"/>
    <mergeCell ref="W53:W54"/>
    <mergeCell ref="A15:Y15"/>
    <mergeCell ref="R18:R19"/>
    <mergeCell ref="S18:S19"/>
    <mergeCell ref="A87:A89"/>
    <mergeCell ref="B87:Y87"/>
    <mergeCell ref="Z87:Z89"/>
    <mergeCell ref="AA87:AX87"/>
    <mergeCell ref="B88:B89"/>
    <mergeCell ref="C88:C89"/>
    <mergeCell ref="D88:D89"/>
    <mergeCell ref="E88:E89"/>
    <mergeCell ref="F88:F89"/>
    <mergeCell ref="AC88:AC89"/>
    <mergeCell ref="AW88:AW89"/>
    <mergeCell ref="AV88:AV89"/>
    <mergeCell ref="AL88:AL89"/>
    <mergeCell ref="AJ88:AJ89"/>
    <mergeCell ref="AA52:AX52"/>
    <mergeCell ref="AF53:AF54"/>
    <mergeCell ref="AG53:AG54"/>
    <mergeCell ref="X53:X54"/>
    <mergeCell ref="E123:E124"/>
    <mergeCell ref="F123:F124"/>
    <mergeCell ref="G123:G124"/>
    <mergeCell ref="H123:H124"/>
    <mergeCell ref="K53:K54"/>
    <mergeCell ref="H53:H54"/>
    <mergeCell ref="AS53:AS54"/>
    <mergeCell ref="AQ53:AQ54"/>
    <mergeCell ref="AM88:AM89"/>
    <mergeCell ref="AL53:AL54"/>
    <mergeCell ref="AA88:AA89"/>
    <mergeCell ref="Y88:Y89"/>
    <mergeCell ref="Y53:Y54"/>
    <mergeCell ref="AO53:AO54"/>
    <mergeCell ref="AP53:AP54"/>
    <mergeCell ref="AC53:AC54"/>
    <mergeCell ref="AI88:AI89"/>
    <mergeCell ref="AN53:AN54"/>
    <mergeCell ref="AH53:AH54"/>
    <mergeCell ref="AA53:AA54"/>
    <mergeCell ref="AB53:AB54"/>
    <mergeCell ref="AI53:AI54"/>
    <mergeCell ref="AJ53:AJ54"/>
    <mergeCell ref="M123:M124"/>
    <mergeCell ref="AU88:AU89"/>
    <mergeCell ref="AW53:AW54"/>
    <mergeCell ref="AX53:AX54"/>
    <mergeCell ref="AT53:AT54"/>
    <mergeCell ref="AK53:AK54"/>
    <mergeCell ref="AX88:AX89"/>
    <mergeCell ref="AW18:AW19"/>
    <mergeCell ref="AX18:AX19"/>
    <mergeCell ref="AA17:AX17"/>
    <mergeCell ref="AU53:AU54"/>
    <mergeCell ref="AV53:AV54"/>
    <mergeCell ref="A52:A54"/>
    <mergeCell ref="C53:C54"/>
    <mergeCell ref="D53:D54"/>
    <mergeCell ref="E53:E54"/>
    <mergeCell ref="B53:B54"/>
    <mergeCell ref="D18:D19"/>
    <mergeCell ref="F53:F54"/>
    <mergeCell ref="G53:G54"/>
    <mergeCell ref="I53:I54"/>
    <mergeCell ref="F18:F19"/>
    <mergeCell ref="AA11:AA12"/>
    <mergeCell ref="AB7:AD9"/>
    <mergeCell ref="A7:Y7"/>
    <mergeCell ref="A9:Y9"/>
    <mergeCell ref="A10:Y10"/>
    <mergeCell ref="AC11:AC12"/>
    <mergeCell ref="Z7:Z9"/>
    <mergeCell ref="L11:P11"/>
    <mergeCell ref="AA7:AA9"/>
    <mergeCell ref="Q11:R11"/>
    <mergeCell ref="Z11:Z12"/>
    <mergeCell ref="V5:Y5"/>
    <mergeCell ref="V4:Y4"/>
    <mergeCell ref="V3:Y3"/>
    <mergeCell ref="V2:Y2"/>
    <mergeCell ref="A13:Y13"/>
    <mergeCell ref="L18:L19"/>
    <mergeCell ref="M18:M19"/>
    <mergeCell ref="N18:N19"/>
    <mergeCell ref="A16:Y16"/>
    <mergeCell ref="A17:A19"/>
    <mergeCell ref="B17:Y17"/>
    <mergeCell ref="B18:B19"/>
    <mergeCell ref="I18:I19"/>
    <mergeCell ref="C18:C19"/>
    <mergeCell ref="O18:O19"/>
    <mergeCell ref="G18:G19"/>
    <mergeCell ref="H18:H19"/>
    <mergeCell ref="Q18:Q19"/>
  </mergeCells>
  <phoneticPr fontId="59" type="noConversion"/>
  <pageMargins left="0.7" right="0.7" top="0.75" bottom="0.75" header="0.3" footer="0.3"/>
  <pageSetup paperSize="9" scale="41" orientation="landscape" r:id="rId1"/>
  <rowBreaks count="3" manualBreakCount="3">
    <brk id="50" max="24" man="1"/>
    <brk id="85" max="24" man="1"/>
    <brk id="120" max="24" man="1"/>
  </rowBreaks>
</worksheet>
</file>

<file path=xl/worksheets/sheet4.xml><?xml version="1.0" encoding="utf-8"?>
<worksheet xmlns="http://schemas.openxmlformats.org/spreadsheetml/2006/main" xmlns:r="http://schemas.openxmlformats.org/officeDocument/2006/relationships">
  <sheetPr>
    <tabColor theme="6"/>
  </sheetPr>
  <dimension ref="A1:AX165"/>
  <sheetViews>
    <sheetView view="pageBreakPreview" topLeftCell="A139" zoomScaleNormal="70" zoomScaleSheetLayoutView="100" workbookViewId="0">
      <selection activeCell="A155" sqref="A155:Y155"/>
    </sheetView>
  </sheetViews>
  <sheetFormatPr defaultRowHeight="12.75" outlineLevelCol="1"/>
  <cols>
    <col min="2" max="2" width="12" bestFit="1" customWidth="1"/>
    <col min="3" max="3" width="11.7109375" customWidth="1"/>
    <col min="4" max="9" width="12" bestFit="1" customWidth="1"/>
    <col min="10" max="10" width="13.42578125" customWidth="1"/>
    <col min="11" max="11" width="12.28515625" bestFit="1" customWidth="1"/>
    <col min="12" max="13" width="12.85546875" customWidth="1"/>
    <col min="14" max="24" width="13.7109375" bestFit="1" customWidth="1"/>
    <col min="25" max="25" width="12.28515625" customWidth="1"/>
    <col min="26" max="26" width="17.42578125" customWidth="1" outlineLevel="1"/>
    <col min="27" max="27" width="21.28515625" customWidth="1" outlineLevel="1"/>
    <col min="28" max="28" width="24.28515625" customWidth="1" outlineLevel="1"/>
    <col min="29" max="29" width="21.7109375" customWidth="1" outlineLevel="1"/>
    <col min="30" max="30" width="22.85546875" customWidth="1" outlineLevel="1"/>
    <col min="31" max="31" width="15.42578125" customWidth="1" outlineLevel="1"/>
    <col min="32" max="32" width="18.28515625" customWidth="1" outlineLevel="1"/>
    <col min="33" max="33" width="17.7109375" customWidth="1" outlineLevel="1"/>
    <col min="34" max="34" width="19.42578125" customWidth="1" outlineLevel="1"/>
    <col min="35" max="35" width="15.7109375" customWidth="1" outlineLevel="1"/>
    <col min="36" max="49" width="9.140625" outlineLevel="1"/>
    <col min="50" max="50" width="13" customWidth="1" outlineLevel="1"/>
  </cols>
  <sheetData>
    <row r="1" spans="1:34">
      <c r="V1" s="216" t="s">
        <v>6</v>
      </c>
      <c r="W1" s="216"/>
      <c r="X1" s="216"/>
      <c r="Y1" s="216"/>
    </row>
    <row r="2" spans="1:34">
      <c r="V2" s="216" t="s">
        <v>7</v>
      </c>
      <c r="W2" s="216"/>
      <c r="X2" s="216"/>
      <c r="Y2" s="216"/>
    </row>
    <row r="3" spans="1:34">
      <c r="V3" s="216" t="s">
        <v>8</v>
      </c>
      <c r="W3" s="216"/>
      <c r="X3" s="216"/>
      <c r="Y3" s="216"/>
    </row>
    <row r="4" spans="1:34">
      <c r="V4" s="216" t="s">
        <v>9</v>
      </c>
      <c r="W4" s="216"/>
      <c r="X4" s="216"/>
      <c r="Y4" s="216"/>
    </row>
    <row r="5" spans="1:34" s="21" customFormat="1">
      <c r="V5" s="216" t="s">
        <v>10</v>
      </c>
      <c r="W5" s="216"/>
      <c r="X5" s="216"/>
      <c r="Y5" s="216"/>
    </row>
    <row r="6" spans="1:34" s="21" customFormat="1" ht="18.75" customHeight="1">
      <c r="AA6" s="61"/>
      <c r="AB6" s="61"/>
      <c r="AC6" s="61"/>
      <c r="AD6" s="61"/>
    </row>
    <row r="7" spans="1:34" s="21" customFormat="1" ht="30.75" customHeight="1">
      <c r="A7" s="204" t="s">
        <v>11</v>
      </c>
      <c r="B7" s="204"/>
      <c r="C7" s="204"/>
      <c r="D7" s="204"/>
      <c r="E7" s="204"/>
      <c r="F7" s="204"/>
      <c r="G7" s="204"/>
      <c r="H7" s="204"/>
      <c r="I7" s="204"/>
      <c r="J7" s="204"/>
      <c r="K7" s="204"/>
      <c r="L7" s="204"/>
      <c r="M7" s="204"/>
      <c r="N7" s="204"/>
      <c r="O7" s="204"/>
      <c r="P7" s="204"/>
      <c r="Q7" s="204"/>
      <c r="R7" s="204"/>
      <c r="S7" s="204"/>
      <c r="T7" s="204"/>
      <c r="U7" s="204"/>
      <c r="V7" s="204"/>
      <c r="W7" s="204"/>
      <c r="X7" s="204"/>
      <c r="Y7" s="204"/>
      <c r="Z7" s="188" t="s">
        <v>63</v>
      </c>
      <c r="AA7" s="188" t="s">
        <v>30</v>
      </c>
      <c r="AB7" s="188" t="s">
        <v>32</v>
      </c>
      <c r="AC7" s="188" t="s">
        <v>31</v>
      </c>
      <c r="AD7" s="188" t="s">
        <v>33</v>
      </c>
      <c r="AE7" s="191" t="s">
        <v>29</v>
      </c>
      <c r="AF7" s="191"/>
      <c r="AG7" s="191"/>
      <c r="AH7" s="191"/>
    </row>
    <row r="8" spans="1:34" s="21" customFormat="1" ht="19.5" customHeight="1">
      <c r="Z8" s="231"/>
      <c r="AA8" s="231"/>
      <c r="AB8" s="231"/>
      <c r="AC8" s="231"/>
      <c r="AD8" s="231"/>
      <c r="AE8" s="243" t="s">
        <v>25</v>
      </c>
      <c r="AF8" s="243" t="s">
        <v>26</v>
      </c>
      <c r="AG8" s="243" t="s">
        <v>27</v>
      </c>
      <c r="AH8" s="243" t="s">
        <v>28</v>
      </c>
    </row>
    <row r="9" spans="1:34" s="21" customFormat="1" ht="15.75" customHeight="1">
      <c r="A9" s="204" t="s">
        <v>22</v>
      </c>
      <c r="B9" s="204"/>
      <c r="C9" s="204"/>
      <c r="D9" s="204"/>
      <c r="E9" s="204"/>
      <c r="F9" s="204"/>
      <c r="G9" s="204"/>
      <c r="H9" s="204"/>
      <c r="I9" s="204"/>
      <c r="J9" s="204"/>
      <c r="K9" s="204"/>
      <c r="L9" s="204"/>
      <c r="M9" s="204"/>
      <c r="N9" s="204"/>
      <c r="O9" s="204"/>
      <c r="P9" s="204"/>
      <c r="Q9" s="204"/>
      <c r="R9" s="204"/>
      <c r="S9" s="204"/>
      <c r="T9" s="204"/>
      <c r="U9" s="204"/>
      <c r="V9" s="204"/>
      <c r="W9" s="204"/>
      <c r="X9" s="204"/>
      <c r="Y9" s="204"/>
      <c r="Z9" s="189"/>
      <c r="AA9" s="189"/>
      <c r="AB9" s="189"/>
      <c r="AC9" s="189"/>
      <c r="AD9" s="189"/>
      <c r="AE9" s="244"/>
      <c r="AF9" s="244"/>
      <c r="AG9" s="244"/>
      <c r="AH9" s="244"/>
    </row>
    <row r="10" spans="1:34" s="21" customFormat="1" ht="15.75">
      <c r="A10" s="204" t="s">
        <v>370</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8">
        <f>AA10+AB10+AC10+AD10+AE10</f>
        <v>86.929999999999993</v>
      </c>
      <c r="AA10" s="14"/>
      <c r="AB10" s="12">
        <v>2.883</v>
      </c>
      <c r="AC10" s="12"/>
      <c r="AD10" s="12"/>
      <c r="AE10" s="13">
        <v>84.046999999999997</v>
      </c>
      <c r="AF10" s="13"/>
      <c r="AG10" s="13"/>
      <c r="AH10" s="13"/>
    </row>
    <row r="11" spans="1:34" s="21" customFormat="1" ht="9.75" customHeight="1">
      <c r="L11" s="232" t="s">
        <v>36</v>
      </c>
      <c r="M11" s="232"/>
      <c r="N11" s="232"/>
      <c r="O11" s="232"/>
      <c r="P11" s="232"/>
      <c r="Q11" s="232" t="s">
        <v>37</v>
      </c>
      <c r="R11" s="232"/>
      <c r="Z11" s="233">
        <f>AA10+AB10+AC10+AD10+AF11</f>
        <v>148.60300000000001</v>
      </c>
      <c r="AA11" s="225"/>
      <c r="AB11" s="225"/>
      <c r="AC11" s="225"/>
      <c r="AD11" s="225"/>
      <c r="AE11" s="225"/>
      <c r="AF11" s="249">
        <v>145.72</v>
      </c>
      <c r="AG11" s="225"/>
      <c r="AH11" s="225"/>
    </row>
    <row r="12" spans="1:34" s="21" customFormat="1" ht="18" customHeight="1">
      <c r="Z12" s="234"/>
      <c r="AA12" s="226"/>
      <c r="AB12" s="226"/>
      <c r="AC12" s="226"/>
      <c r="AD12" s="226"/>
      <c r="AE12" s="226"/>
      <c r="AF12" s="250"/>
      <c r="AG12" s="226"/>
      <c r="AH12" s="226"/>
    </row>
    <row r="13" spans="1:34" ht="54" customHeight="1">
      <c r="A13" s="217" t="s">
        <v>371</v>
      </c>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32">
        <f>AA10+AB10+AC10+AD10+AG13</f>
        <v>214.70500000000001</v>
      </c>
      <c r="AA13" s="30"/>
      <c r="AB13" s="30"/>
      <c r="AC13" s="30"/>
      <c r="AD13" s="30"/>
      <c r="AE13" s="31"/>
      <c r="AF13" s="31"/>
      <c r="AG13" s="13">
        <v>211.822</v>
      </c>
      <c r="AH13" s="31"/>
    </row>
    <row r="14" spans="1:34" ht="9" customHeight="1">
      <c r="A14" s="22"/>
      <c r="B14" s="23"/>
      <c r="C14" s="23"/>
      <c r="D14" s="23"/>
      <c r="E14" s="23"/>
      <c r="F14" s="23"/>
      <c r="G14" s="23"/>
      <c r="H14" s="23"/>
      <c r="I14" s="23"/>
      <c r="J14" s="23"/>
      <c r="K14" s="23"/>
      <c r="L14" s="23"/>
      <c r="M14" s="23"/>
      <c r="N14" s="23"/>
      <c r="O14" s="23"/>
      <c r="P14" s="23"/>
      <c r="Q14" s="23"/>
      <c r="R14" s="23"/>
      <c r="S14" s="23"/>
      <c r="T14" s="23"/>
      <c r="U14" s="23"/>
      <c r="V14" s="23"/>
      <c r="W14" s="23"/>
      <c r="X14" s="23"/>
      <c r="Y14" s="23"/>
      <c r="Z14" s="30"/>
      <c r="AA14" s="30"/>
      <c r="AB14" s="30"/>
      <c r="AC14" s="30"/>
      <c r="AD14" s="30"/>
      <c r="AE14" s="31"/>
      <c r="AF14" s="31"/>
      <c r="AG14" s="31"/>
      <c r="AH14" s="31"/>
    </row>
    <row r="15" spans="1:34" ht="34.5" customHeight="1">
      <c r="A15" s="238" t="s">
        <v>229</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32">
        <f>AA10+AB10+AC10+AD10+AH15</f>
        <v>505.56399999999996</v>
      </c>
      <c r="AA15" s="14"/>
      <c r="AB15" s="12"/>
      <c r="AC15" s="12"/>
      <c r="AD15" s="12"/>
      <c r="AE15" s="13"/>
      <c r="AF15" s="13"/>
      <c r="AG15" s="13"/>
      <c r="AH15" s="13">
        <v>502.68099999999998</v>
      </c>
    </row>
    <row r="16" spans="1:34" ht="4.5" customHeight="1">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33"/>
      <c r="AA16" s="33"/>
      <c r="AB16" s="33"/>
      <c r="AC16" s="33"/>
      <c r="AD16" s="33"/>
      <c r="AE16" s="33"/>
      <c r="AF16" s="33"/>
      <c r="AG16" s="33"/>
      <c r="AH16" s="33"/>
    </row>
    <row r="17" spans="1:50" ht="36.75" customHeight="1">
      <c r="A17" s="222" t="s">
        <v>20</v>
      </c>
      <c r="B17" s="223" t="s">
        <v>62</v>
      </c>
      <c r="C17" s="223"/>
      <c r="D17" s="223"/>
      <c r="E17" s="223"/>
      <c r="F17" s="223"/>
      <c r="G17" s="223"/>
      <c r="H17" s="223"/>
      <c r="I17" s="223"/>
      <c r="J17" s="223"/>
      <c r="K17" s="223"/>
      <c r="L17" s="223"/>
      <c r="M17" s="223"/>
      <c r="N17" s="223"/>
      <c r="O17" s="223"/>
      <c r="P17" s="223"/>
      <c r="Q17" s="223"/>
      <c r="R17" s="223"/>
      <c r="S17" s="223"/>
      <c r="T17" s="223"/>
      <c r="U17" s="223"/>
      <c r="V17" s="223"/>
      <c r="W17" s="223"/>
      <c r="X17" s="223"/>
      <c r="Y17" s="224"/>
      <c r="Z17" s="222" t="s">
        <v>20</v>
      </c>
      <c r="AA17" s="223" t="s">
        <v>67</v>
      </c>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row>
    <row r="18" spans="1:50" ht="18.75" customHeight="1">
      <c r="A18" s="222"/>
      <c r="B18" s="219" t="s">
        <v>38</v>
      </c>
      <c r="C18" s="219" t="s">
        <v>39</v>
      </c>
      <c r="D18" s="219" t="s">
        <v>40</v>
      </c>
      <c r="E18" s="219" t="s">
        <v>41</v>
      </c>
      <c r="F18" s="219" t="s">
        <v>42</v>
      </c>
      <c r="G18" s="219" t="s">
        <v>43</v>
      </c>
      <c r="H18" s="219" t="s">
        <v>44</v>
      </c>
      <c r="I18" s="219" t="s">
        <v>45</v>
      </c>
      <c r="J18" s="219" t="s">
        <v>46</v>
      </c>
      <c r="K18" s="219" t="s">
        <v>47</v>
      </c>
      <c r="L18" s="219" t="s">
        <v>48</v>
      </c>
      <c r="M18" s="219" t="s">
        <v>49</v>
      </c>
      <c r="N18" s="219" t="s">
        <v>50</v>
      </c>
      <c r="O18" s="219" t="s">
        <v>51</v>
      </c>
      <c r="P18" s="219" t="s">
        <v>52</v>
      </c>
      <c r="Q18" s="219" t="s">
        <v>53</v>
      </c>
      <c r="R18" s="219" t="s">
        <v>54</v>
      </c>
      <c r="S18" s="219" t="s">
        <v>55</v>
      </c>
      <c r="T18" s="219" t="s">
        <v>56</v>
      </c>
      <c r="U18" s="219" t="s">
        <v>57</v>
      </c>
      <c r="V18" s="219" t="s">
        <v>58</v>
      </c>
      <c r="W18" s="219" t="s">
        <v>59</v>
      </c>
      <c r="X18" s="219" t="s">
        <v>60</v>
      </c>
      <c r="Y18" s="236" t="s">
        <v>61</v>
      </c>
      <c r="Z18" s="222"/>
      <c r="AA18" s="236" t="s">
        <v>38</v>
      </c>
      <c r="AB18" s="219" t="s">
        <v>39</v>
      </c>
      <c r="AC18" s="219" t="s">
        <v>40</v>
      </c>
      <c r="AD18" s="219" t="s">
        <v>41</v>
      </c>
      <c r="AE18" s="219" t="s">
        <v>42</v>
      </c>
      <c r="AF18" s="219" t="s">
        <v>43</v>
      </c>
      <c r="AG18" s="219" t="s">
        <v>44</v>
      </c>
      <c r="AH18" s="219" t="s">
        <v>45</v>
      </c>
      <c r="AI18" s="219" t="s">
        <v>46</v>
      </c>
      <c r="AJ18" s="219" t="s">
        <v>47</v>
      </c>
      <c r="AK18" s="219" t="s">
        <v>48</v>
      </c>
      <c r="AL18" s="219" t="s">
        <v>49</v>
      </c>
      <c r="AM18" s="219" t="s">
        <v>50</v>
      </c>
      <c r="AN18" s="219" t="s">
        <v>51</v>
      </c>
      <c r="AO18" s="219" t="s">
        <v>52</v>
      </c>
      <c r="AP18" s="219" t="s">
        <v>53</v>
      </c>
      <c r="AQ18" s="219" t="s">
        <v>54</v>
      </c>
      <c r="AR18" s="219" t="s">
        <v>55</v>
      </c>
      <c r="AS18" s="219" t="s">
        <v>56</v>
      </c>
      <c r="AT18" s="219" t="s">
        <v>57</v>
      </c>
      <c r="AU18" s="219" t="s">
        <v>58</v>
      </c>
      <c r="AV18" s="219" t="s">
        <v>59</v>
      </c>
      <c r="AW18" s="219" t="s">
        <v>60</v>
      </c>
      <c r="AX18" s="219" t="s">
        <v>61</v>
      </c>
    </row>
    <row r="19" spans="1:50" ht="12.75" customHeight="1">
      <c r="A19" s="222"/>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37"/>
      <c r="Z19" s="222"/>
      <c r="AA19" s="237"/>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row>
    <row r="20" spans="1:50" ht="18.75">
      <c r="A20" s="26">
        <v>1</v>
      </c>
      <c r="B20" s="114">
        <f ca="1">AA20+$Z$10+ROUND((AA20*0.31*11.96%),2)</f>
        <v>891.55</v>
      </c>
      <c r="C20" s="114">
        <f t="shared" ref="C20:Y20" ca="1" si="0">AB20+$Z$10+ROUND((AB20*0.31*11.96%),2)</f>
        <v>846.88999999999987</v>
      </c>
      <c r="D20" s="114">
        <f t="shared" ca="1" si="0"/>
        <v>842.9899999999999</v>
      </c>
      <c r="E20" s="114">
        <f t="shared" ca="1" si="0"/>
        <v>837.31999999999994</v>
      </c>
      <c r="F20" s="114">
        <f t="shared" ca="1" si="0"/>
        <v>856.9</v>
      </c>
      <c r="G20" s="114">
        <f t="shared" ca="1" si="0"/>
        <v>855.1</v>
      </c>
      <c r="H20" s="114">
        <f t="shared" ca="1" si="0"/>
        <v>870.3599999999999</v>
      </c>
      <c r="I20" s="114">
        <f t="shared" ca="1" si="0"/>
        <v>885.42</v>
      </c>
      <c r="J20" s="114">
        <f t="shared" ca="1" si="0"/>
        <v>899.18999999999994</v>
      </c>
      <c r="K20" s="114">
        <f t="shared" ca="1" si="0"/>
        <v>900.95999999999992</v>
      </c>
      <c r="L20" s="114">
        <f t="shared" ca="1" si="0"/>
        <v>889.93999999999994</v>
      </c>
      <c r="M20" s="114">
        <f t="shared" ca="1" si="0"/>
        <v>887.66</v>
      </c>
      <c r="N20" s="114">
        <f t="shared" ca="1" si="0"/>
        <v>889.42</v>
      </c>
      <c r="O20" s="114">
        <f t="shared" ca="1" si="0"/>
        <v>895.83999999999992</v>
      </c>
      <c r="P20" s="114">
        <f t="shared" ca="1" si="0"/>
        <v>896.68999999999994</v>
      </c>
      <c r="Q20" s="114">
        <f t="shared" ca="1" si="0"/>
        <v>891.67</v>
      </c>
      <c r="R20" s="114">
        <f t="shared" ca="1" si="0"/>
        <v>893.65</v>
      </c>
      <c r="S20" s="114">
        <f t="shared" ca="1" si="0"/>
        <v>893.18</v>
      </c>
      <c r="T20" s="114">
        <f t="shared" ca="1" si="0"/>
        <v>883.35</v>
      </c>
      <c r="U20" s="114">
        <f t="shared" ca="1" si="0"/>
        <v>910.81</v>
      </c>
      <c r="V20" s="114">
        <f t="shared" ca="1" si="0"/>
        <v>927.94</v>
      </c>
      <c r="W20" s="114">
        <f t="shared" ca="1" si="0"/>
        <v>910.61</v>
      </c>
      <c r="X20" s="114">
        <f t="shared" ca="1" si="0"/>
        <v>905.24999999999989</v>
      </c>
      <c r="Y20" s="114">
        <f t="shared" ca="1" si="0"/>
        <v>889.28999999999985</v>
      </c>
      <c r="Z20" s="26">
        <v>1</v>
      </c>
      <c r="AA20" s="29" t="str">
        <f ca="1">'3 ЦК'!AA20</f>
        <v>775,85</v>
      </c>
      <c r="AB20" s="29" t="str">
        <f ca="1">'3 ЦК'!AB20</f>
        <v>732,79</v>
      </c>
      <c r="AC20" s="29" t="str">
        <f ca="1">'3 ЦК'!AC20</f>
        <v>729,03</v>
      </c>
      <c r="AD20" s="29" t="str">
        <f ca="1">'3 ЦК'!AD20</f>
        <v>723,56</v>
      </c>
      <c r="AE20" s="29" t="str">
        <f ca="1">'3 ЦК'!AE20</f>
        <v>742,44</v>
      </c>
      <c r="AF20" s="29" t="str">
        <f ca="1">'3 ЦК'!AF20</f>
        <v>740,71</v>
      </c>
      <c r="AG20" s="29" t="str">
        <f ca="1">'3 ЦК'!AG20</f>
        <v>755,42</v>
      </c>
      <c r="AH20" s="29" t="str">
        <f ca="1">'3 ЦК'!AH20</f>
        <v>769,94</v>
      </c>
      <c r="AI20" s="29" t="str">
        <f ca="1">'3 ЦК'!AI20</f>
        <v>783,22</v>
      </c>
      <c r="AJ20" s="29" t="str">
        <f ca="1">'3 ЦК'!AJ20</f>
        <v>784,93</v>
      </c>
      <c r="AK20" s="29" t="str">
        <f ca="1">'3 ЦК'!AK20</f>
        <v>774,3</v>
      </c>
      <c r="AL20" s="29" t="str">
        <f ca="1">'3 ЦК'!AL20</f>
        <v>772,1</v>
      </c>
      <c r="AM20" s="29" t="str">
        <f ca="1">'3 ЦК'!AM20</f>
        <v>773,8</v>
      </c>
      <c r="AN20" s="29" t="str">
        <f ca="1">'3 ЦК'!AN20</f>
        <v>779,99</v>
      </c>
      <c r="AO20" s="29" t="str">
        <f ca="1">'3 ЦК'!AO20</f>
        <v>780,81</v>
      </c>
      <c r="AP20" s="29" t="str">
        <f ca="1">'3 ЦК'!AP20</f>
        <v>775,97</v>
      </c>
      <c r="AQ20" s="29" t="str">
        <f ca="1">'3 ЦК'!AQ20</f>
        <v>777,88</v>
      </c>
      <c r="AR20" s="29" t="str">
        <f ca="1">'3 ЦК'!AR20</f>
        <v>777,43</v>
      </c>
      <c r="AS20" s="29" t="str">
        <f ca="1">'3 ЦК'!AS20</f>
        <v>767,95</v>
      </c>
      <c r="AT20" s="29" t="str">
        <f ca="1">'3 ЦК'!AT20</f>
        <v>794,43</v>
      </c>
      <c r="AU20" s="29" t="str">
        <f ca="1">'3 ЦК'!AU20</f>
        <v>810,94</v>
      </c>
      <c r="AV20" s="29" t="str">
        <f ca="1">'3 ЦК'!AV20</f>
        <v>794,23</v>
      </c>
      <c r="AW20" s="29" t="str">
        <f ca="1">'3 ЦК'!AW20</f>
        <v>789,06</v>
      </c>
      <c r="AX20" s="29" t="str">
        <f ca="1">'3 ЦК'!AX20</f>
        <v>773,68</v>
      </c>
    </row>
    <row r="21" spans="1:50" ht="18.75">
      <c r="A21" s="26">
        <v>2</v>
      </c>
      <c r="B21" s="114">
        <f t="shared" ref="B21:B49" ca="1" si="1">AA21+$Z$10+ROUND((AA21*0.31*11.96%),2)</f>
        <v>910.19999999999993</v>
      </c>
      <c r="C21" s="114">
        <f t="shared" ref="C21:C49" ca="1" si="2">AB21+$Z$10+ROUND((AB21*0.31*11.96%),2)</f>
        <v>898.15</v>
      </c>
      <c r="D21" s="114">
        <f t="shared" ref="D21:D49" ca="1" si="3">AC21+$Z$10+ROUND((AC21*0.31*11.96%),2)</f>
        <v>885.64999999999986</v>
      </c>
      <c r="E21" s="114">
        <f t="shared" ref="E21:E49" ca="1" si="4">AD21+$Z$10+ROUND((AD21*0.31*11.96%),2)</f>
        <v>874.95999999999992</v>
      </c>
      <c r="F21" s="114">
        <f t="shared" ref="F21:F49" ca="1" si="5">AE21+$Z$10+ROUND((AE21*0.31*11.96%),2)</f>
        <v>860.69999999999993</v>
      </c>
      <c r="G21" s="114">
        <f t="shared" ref="G21:G49" ca="1" si="6">AF21+$Z$10+ROUND((AF21*0.31*11.96%),2)</f>
        <v>865.39</v>
      </c>
      <c r="H21" s="114">
        <f t="shared" ref="H21:H49" ca="1" si="7">AG21+$Z$10+ROUND((AG21*0.31*11.96%),2)</f>
        <v>889.48</v>
      </c>
      <c r="I21" s="114">
        <f t="shared" ref="I21:I49" ca="1" si="8">AH21+$Z$10+ROUND((AH21*0.31*11.96%),2)</f>
        <v>901.08999999999992</v>
      </c>
      <c r="J21" s="114">
        <f t="shared" ref="J21:J49" ca="1" si="9">AI21+$Z$10+ROUND((AI21*0.31*11.96%),2)</f>
        <v>920.52999999999986</v>
      </c>
      <c r="K21" s="114">
        <f t="shared" ref="K21:K49" ca="1" si="10">AJ21+$Z$10+ROUND((AJ21*0.31*11.96%),2)</f>
        <v>921.64</v>
      </c>
      <c r="L21" s="114">
        <f t="shared" ref="L21:L49" ca="1" si="11">AK21+$Z$10+ROUND((AK21*0.31*11.96%),2)</f>
        <v>917.02999999999986</v>
      </c>
      <c r="M21" s="114">
        <f t="shared" ref="M21:M49" ca="1" si="12">AL21+$Z$10+ROUND((AL21*0.31*11.96%),2)</f>
        <v>891.2399999999999</v>
      </c>
      <c r="N21" s="114">
        <f t="shared" ref="N21:N49" ca="1" si="13">AM21+$Z$10+ROUND((AM21*0.31*11.96%),2)</f>
        <v>915.06</v>
      </c>
      <c r="O21" s="114">
        <f t="shared" ref="O21:O49" ca="1" si="14">AN21+$Z$10+ROUND((AN21*0.31*11.96%),2)</f>
        <v>917.53</v>
      </c>
      <c r="P21" s="114">
        <f t="shared" ref="P21:P49" ca="1" si="15">AO21+$Z$10+ROUND((AO21*0.31*11.96%),2)</f>
        <v>918.69999999999993</v>
      </c>
      <c r="Q21" s="114">
        <f t="shared" ref="Q21:Q49" ca="1" si="16">AP21+$Z$10+ROUND((AP21*0.31*11.96%),2)</f>
        <v>919.88999999999987</v>
      </c>
      <c r="R21" s="114">
        <f t="shared" ref="R21:R49" ca="1" si="17">AQ21+$Z$10+ROUND((AQ21*0.31*11.96%),2)</f>
        <v>931.31000000000006</v>
      </c>
      <c r="S21" s="114">
        <f t="shared" ref="S21:S49" ca="1" si="18">AR21+$Z$10+ROUND((AR21*0.31*11.96%),2)</f>
        <v>933.81999999999994</v>
      </c>
      <c r="T21" s="114">
        <f t="shared" ref="T21:T49" ca="1" si="19">AS21+$Z$10+ROUND((AS21*0.31*11.96%),2)</f>
        <v>922.83999999999992</v>
      </c>
      <c r="U21" s="114">
        <f t="shared" ref="U21:U49" ca="1" si="20">AT21+$Z$10+ROUND((AT21*0.31*11.96%),2)</f>
        <v>938.38</v>
      </c>
      <c r="V21" s="114">
        <f t="shared" ref="V21:V49" ca="1" si="21">AU21+$Z$10+ROUND((AU21*0.31*11.96%),2)</f>
        <v>940.07999999999993</v>
      </c>
      <c r="W21" s="114">
        <f t="shared" ref="W21:W49" ca="1" si="22">AV21+$Z$10+ROUND((AV21*0.31*11.96%),2)</f>
        <v>917.72</v>
      </c>
      <c r="X21" s="114">
        <f t="shared" ref="X21:X49" ca="1" si="23">AW21+$Z$10+ROUND((AW21*0.31*11.96%),2)</f>
        <v>911.81</v>
      </c>
      <c r="Y21" s="114">
        <f t="shared" ref="Y21:Y49" ca="1" si="24">AX21+$Z$10+ROUND((AX21*0.31*11.96%),2)</f>
        <v>908.06999999999994</v>
      </c>
      <c r="Z21" s="26">
        <v>2</v>
      </c>
      <c r="AA21" s="29" t="str">
        <f ca="1">'3 ЦК'!AA21</f>
        <v>793,84</v>
      </c>
      <c r="AB21" s="29" t="str">
        <f ca="1">'3 ЦК'!AB21</f>
        <v>782,22</v>
      </c>
      <c r="AC21" s="29" t="str">
        <f ca="1">'3 ЦК'!AC21</f>
        <v>770,17</v>
      </c>
      <c r="AD21" s="29" t="str">
        <f ca="1">'3 ЦК'!AD21</f>
        <v>759,86</v>
      </c>
      <c r="AE21" s="29" t="str">
        <f ca="1">'3 ЦК'!AE21</f>
        <v>746,11</v>
      </c>
      <c r="AF21" s="29" t="str">
        <f ca="1">'3 ЦК'!AF21</f>
        <v>750,63</v>
      </c>
      <c r="AG21" s="29" t="str">
        <f ca="1">'3 ЦК'!AG21</f>
        <v>773,86</v>
      </c>
      <c r="AH21" s="29" t="str">
        <f ca="1">'3 ЦК'!AH21</f>
        <v>785,05</v>
      </c>
      <c r="AI21" s="29" t="str">
        <f ca="1">'3 ЦК'!AI21</f>
        <v>803,8</v>
      </c>
      <c r="AJ21" s="29" t="str">
        <f ca="1">'3 ЦК'!AJ21</f>
        <v>804,87</v>
      </c>
      <c r="AK21" s="29" t="str">
        <f ca="1">'3 ЦК'!AK21</f>
        <v>800,42</v>
      </c>
      <c r="AL21" s="29" t="str">
        <f ca="1">'3 ЦК'!AL21</f>
        <v>775,56</v>
      </c>
      <c r="AM21" s="29" t="str">
        <f ca="1">'3 ЦК'!AM21</f>
        <v>798,52</v>
      </c>
      <c r="AN21" s="29" t="str">
        <f ca="1">'3 ЦК'!AN21</f>
        <v>800,91</v>
      </c>
      <c r="AO21" s="29" t="str">
        <f ca="1">'3 ЦК'!AO21</f>
        <v>802,03</v>
      </c>
      <c r="AP21" s="29" t="str">
        <f ca="1">'3 ЦК'!AP21</f>
        <v>803,18</v>
      </c>
      <c r="AQ21" s="29" t="str">
        <f ca="1">'3 ЦК'!AQ21</f>
        <v>814,19</v>
      </c>
      <c r="AR21" s="29" t="str">
        <f ca="1">'3 ЦК'!AR21</f>
        <v>816,61</v>
      </c>
      <c r="AS21" s="29" t="str">
        <f ca="1">'3 ЦК'!AS21</f>
        <v>806,03</v>
      </c>
      <c r="AT21" s="29" t="str">
        <f ca="1">'3 ЦК'!AT21</f>
        <v>821,01</v>
      </c>
      <c r="AU21" s="29" t="str">
        <f ca="1">'3 ЦК'!AU21</f>
        <v>822,65</v>
      </c>
      <c r="AV21" s="29" t="str">
        <f ca="1">'3 ЦК'!AV21</f>
        <v>801,09</v>
      </c>
      <c r="AW21" s="29" t="str">
        <f ca="1">'3 ЦК'!AW21</f>
        <v>795,39</v>
      </c>
      <c r="AX21" s="29" t="str">
        <f ca="1">'3 ЦК'!AX21</f>
        <v>791,78</v>
      </c>
    </row>
    <row r="22" spans="1:50" ht="18.75">
      <c r="A22" s="26">
        <v>3</v>
      </c>
      <c r="B22" s="114">
        <f t="shared" ca="1" si="1"/>
        <v>893.83999999999992</v>
      </c>
      <c r="C22" s="114">
        <f t="shared" ca="1" si="2"/>
        <v>883.88</v>
      </c>
      <c r="D22" s="114">
        <f t="shared" ca="1" si="3"/>
        <v>873.02</v>
      </c>
      <c r="E22" s="114">
        <f t="shared" ca="1" si="4"/>
        <v>841.84999999999991</v>
      </c>
      <c r="F22" s="114">
        <f t="shared" ca="1" si="5"/>
        <v>865.97</v>
      </c>
      <c r="G22" s="114">
        <f t="shared" ca="1" si="6"/>
        <v>930.42</v>
      </c>
      <c r="H22" s="114">
        <f t="shared" ca="1" si="7"/>
        <v>935.59</v>
      </c>
      <c r="I22" s="114">
        <f t="shared" ca="1" si="8"/>
        <v>936.65</v>
      </c>
      <c r="J22" s="114">
        <f t="shared" ca="1" si="9"/>
        <v>962.63999999999987</v>
      </c>
      <c r="K22" s="114">
        <f t="shared" ca="1" si="10"/>
        <v>995.45999999999992</v>
      </c>
      <c r="L22" s="114">
        <f t="shared" ca="1" si="11"/>
        <v>977.18999999999994</v>
      </c>
      <c r="M22" s="114">
        <f t="shared" ca="1" si="12"/>
        <v>956.83999999999992</v>
      </c>
      <c r="N22" s="114">
        <f t="shared" ca="1" si="13"/>
        <v>955.43999999999994</v>
      </c>
      <c r="O22" s="114">
        <f t="shared" ca="1" si="14"/>
        <v>958.95999999999992</v>
      </c>
      <c r="P22" s="114">
        <f t="shared" ca="1" si="15"/>
        <v>956.02</v>
      </c>
      <c r="Q22" s="114">
        <f t="shared" ca="1" si="16"/>
        <v>957.78</v>
      </c>
      <c r="R22" s="114">
        <f t="shared" ca="1" si="17"/>
        <v>956.97</v>
      </c>
      <c r="S22" s="114">
        <f t="shared" ca="1" si="18"/>
        <v>953.5</v>
      </c>
      <c r="T22" s="114">
        <f t="shared" ca="1" si="19"/>
        <v>936.04</v>
      </c>
      <c r="U22" s="114">
        <f t="shared" ca="1" si="20"/>
        <v>958.15</v>
      </c>
      <c r="V22" s="114">
        <f t="shared" ca="1" si="21"/>
        <v>937.33999999999992</v>
      </c>
      <c r="W22" s="114">
        <f t="shared" ca="1" si="22"/>
        <v>918.76</v>
      </c>
      <c r="X22" s="114">
        <f t="shared" ca="1" si="23"/>
        <v>919</v>
      </c>
      <c r="Y22" s="114">
        <f t="shared" ca="1" si="24"/>
        <v>871.91999999999985</v>
      </c>
      <c r="Z22" s="26">
        <v>3</v>
      </c>
      <c r="AA22" s="29" t="str">
        <f ca="1">'3 ЦК'!AA22</f>
        <v>778,06</v>
      </c>
      <c r="AB22" s="29" t="str">
        <f ca="1">'3 ЦК'!AB22</f>
        <v>768,46</v>
      </c>
      <c r="AC22" s="29" t="str">
        <f ca="1">'3 ЦК'!AC22</f>
        <v>757,99</v>
      </c>
      <c r="AD22" s="29" t="str">
        <f ca="1">'3 ЦК'!AD22</f>
        <v>727,93</v>
      </c>
      <c r="AE22" s="29" t="str">
        <f ca="1">'3 ЦК'!AE22</f>
        <v>751,19</v>
      </c>
      <c r="AF22" s="29" t="str">
        <f ca="1">'3 ЦК'!AF22</f>
        <v>813,33</v>
      </c>
      <c r="AG22" s="29" t="str">
        <f ca="1">'3 ЦК'!AG22</f>
        <v>818,32</v>
      </c>
      <c r="AH22" s="29" t="str">
        <f ca="1">'3 ЦК'!AH22</f>
        <v>819,34</v>
      </c>
      <c r="AI22" s="29" t="str">
        <f ca="1">'3 ЦК'!AI22</f>
        <v>844,4</v>
      </c>
      <c r="AJ22" s="29" t="str">
        <f ca="1">'3 ЦК'!AJ22</f>
        <v>876,05</v>
      </c>
      <c r="AK22" s="29" t="str">
        <f ca="1">'3 ЦК'!AK22</f>
        <v>858,43</v>
      </c>
      <c r="AL22" s="29" t="str">
        <f ca="1">'3 ЦК'!AL22</f>
        <v>838,81</v>
      </c>
      <c r="AM22" s="29" t="str">
        <f ca="1">'3 ЦК'!AM22</f>
        <v>837,46</v>
      </c>
      <c r="AN22" s="29" t="str">
        <f ca="1">'3 ЦК'!AN22</f>
        <v>840,85</v>
      </c>
      <c r="AO22" s="29" t="str">
        <f ca="1">'3 ЦК'!AO22</f>
        <v>838,02</v>
      </c>
      <c r="AP22" s="29" t="str">
        <f ca="1">'3 ЦК'!AP22</f>
        <v>839,72</v>
      </c>
      <c r="AQ22" s="29" t="str">
        <f ca="1">'3 ЦК'!AQ22</f>
        <v>838,94</v>
      </c>
      <c r="AR22" s="29" t="str">
        <f ca="1">'3 ЦК'!AR22</f>
        <v>835,59</v>
      </c>
      <c r="AS22" s="29" t="str">
        <f ca="1">'3 ЦК'!AS22</f>
        <v>818,75</v>
      </c>
      <c r="AT22" s="29" t="str">
        <f ca="1">'3 ЦК'!AT22</f>
        <v>840,07</v>
      </c>
      <c r="AU22" s="29" t="str">
        <f ca="1">'3 ЦК'!AU22</f>
        <v>820,01</v>
      </c>
      <c r="AV22" s="29" t="str">
        <f ca="1">'3 ЦК'!AV22</f>
        <v>802,09</v>
      </c>
      <c r="AW22" s="29" t="str">
        <f ca="1">'3 ЦК'!AW22</f>
        <v>802,32</v>
      </c>
      <c r="AX22" s="29" t="str">
        <f ca="1">'3 ЦК'!AX22</f>
        <v>756,93</v>
      </c>
    </row>
    <row r="23" spans="1:50" ht="18.75">
      <c r="A23" s="26">
        <v>4</v>
      </c>
      <c r="B23" s="114">
        <f t="shared" ca="1" si="1"/>
        <v>830.41</v>
      </c>
      <c r="C23" s="114">
        <f t="shared" ca="1" si="2"/>
        <v>827.06</v>
      </c>
      <c r="D23" s="114">
        <f t="shared" ca="1" si="3"/>
        <v>824.08999999999992</v>
      </c>
      <c r="E23" s="114">
        <f t="shared" ca="1" si="4"/>
        <v>813.82999999999993</v>
      </c>
      <c r="F23" s="114">
        <f t="shared" ca="1" si="5"/>
        <v>825.33999999999992</v>
      </c>
      <c r="G23" s="114">
        <f t="shared" ca="1" si="6"/>
        <v>891.26</v>
      </c>
      <c r="H23" s="114">
        <f t="shared" ca="1" si="7"/>
        <v>893.95999999999992</v>
      </c>
      <c r="I23" s="114">
        <f t="shared" ca="1" si="8"/>
        <v>897.08</v>
      </c>
      <c r="J23" s="114">
        <f t="shared" ca="1" si="9"/>
        <v>927.70999999999992</v>
      </c>
      <c r="K23" s="114">
        <f t="shared" ca="1" si="10"/>
        <v>928.85</v>
      </c>
      <c r="L23" s="114">
        <f t="shared" ca="1" si="11"/>
        <v>925.96999999999991</v>
      </c>
      <c r="M23" s="114">
        <f t="shared" ca="1" si="12"/>
        <v>924.01999999999987</v>
      </c>
      <c r="N23" s="114">
        <f t="shared" ca="1" si="13"/>
        <v>920.26999999999987</v>
      </c>
      <c r="O23" s="114">
        <f t="shared" ca="1" si="14"/>
        <v>926.8</v>
      </c>
      <c r="P23" s="114">
        <f t="shared" ca="1" si="15"/>
        <v>929.4</v>
      </c>
      <c r="Q23" s="114">
        <f t="shared" ca="1" si="16"/>
        <v>923.29</v>
      </c>
      <c r="R23" s="114">
        <f t="shared" ca="1" si="17"/>
        <v>923.76999999999987</v>
      </c>
      <c r="S23" s="114">
        <f t="shared" ca="1" si="18"/>
        <v>914.82999999999993</v>
      </c>
      <c r="T23" s="114">
        <f t="shared" ca="1" si="19"/>
        <v>911.55</v>
      </c>
      <c r="U23" s="114">
        <f t="shared" ca="1" si="20"/>
        <v>927.8599999999999</v>
      </c>
      <c r="V23" s="114">
        <f t="shared" ca="1" si="21"/>
        <v>921.47</v>
      </c>
      <c r="W23" s="114">
        <f t="shared" ca="1" si="22"/>
        <v>860.87999999999988</v>
      </c>
      <c r="X23" s="114">
        <f t="shared" ca="1" si="23"/>
        <v>881.27</v>
      </c>
      <c r="Y23" s="114">
        <f t="shared" ca="1" si="24"/>
        <v>863.4799999999999</v>
      </c>
      <c r="Z23" s="26">
        <v>4</v>
      </c>
      <c r="AA23" s="29" t="str">
        <f ca="1">'3 ЦК'!AA23</f>
        <v>716,9</v>
      </c>
      <c r="AB23" s="29" t="str">
        <f ca="1">'3 ЦК'!AB23</f>
        <v>713,67</v>
      </c>
      <c r="AC23" s="29" t="str">
        <f ca="1">'3 ЦК'!AC23</f>
        <v>710,81</v>
      </c>
      <c r="AD23" s="29" t="str">
        <f ca="1">'3 ЦК'!AD23</f>
        <v>700,91</v>
      </c>
      <c r="AE23" s="29" t="str">
        <f ca="1">'3 ЦК'!AE23</f>
        <v>712,01</v>
      </c>
      <c r="AF23" s="29" t="str">
        <f ca="1">'3 ЦК'!AF23</f>
        <v>775,57</v>
      </c>
      <c r="AG23" s="29" t="str">
        <f ca="1">'3 ЦК'!AG23</f>
        <v>778,18</v>
      </c>
      <c r="AH23" s="29" t="str">
        <f ca="1">'3 ЦК'!AH23</f>
        <v>781,19</v>
      </c>
      <c r="AI23" s="29" t="str">
        <f ca="1">'3 ЦК'!AI23</f>
        <v>810,72</v>
      </c>
      <c r="AJ23" s="29" t="str">
        <f ca="1">'3 ЦК'!AJ23</f>
        <v>811,82</v>
      </c>
      <c r="AK23" s="29" t="str">
        <f ca="1">'3 ЦК'!AK23</f>
        <v>809,04</v>
      </c>
      <c r="AL23" s="29" t="str">
        <f ca="1">'3 ЦК'!AL23</f>
        <v>807,16</v>
      </c>
      <c r="AM23" s="29" t="str">
        <f ca="1">'3 ЦК'!AM23</f>
        <v>803,55</v>
      </c>
      <c r="AN23" s="29" t="str">
        <f ca="1">'3 ЦК'!AN23</f>
        <v>809,84</v>
      </c>
      <c r="AO23" s="29" t="str">
        <f ca="1">'3 ЦК'!AO23</f>
        <v>812,35</v>
      </c>
      <c r="AP23" s="29" t="str">
        <f ca="1">'3 ЦК'!AP23</f>
        <v>806,46</v>
      </c>
      <c r="AQ23" s="29" t="str">
        <f ca="1">'3 ЦК'!AQ23</f>
        <v>806,92</v>
      </c>
      <c r="AR23" s="29" t="str">
        <f ca="1">'3 ЦК'!AR23</f>
        <v>798,3</v>
      </c>
      <c r="AS23" s="29" t="str">
        <f ca="1">'3 ЦК'!AS23</f>
        <v>795,14</v>
      </c>
      <c r="AT23" s="29" t="str">
        <f ca="1">'3 ЦК'!AT23</f>
        <v>810,87</v>
      </c>
      <c r="AU23" s="29" t="str">
        <f ca="1">'3 ЦК'!AU23</f>
        <v>804,7</v>
      </c>
      <c r="AV23" s="29" t="str">
        <f ca="1">'3 ЦК'!AV23</f>
        <v>746,28</v>
      </c>
      <c r="AW23" s="29" t="str">
        <f ca="1">'3 ЦК'!AW23</f>
        <v>765,94</v>
      </c>
      <c r="AX23" s="29" t="str">
        <f ca="1">'3 ЦК'!AX23</f>
        <v>748,79</v>
      </c>
    </row>
    <row r="24" spans="1:50" ht="18.75">
      <c r="A24" s="26">
        <v>5</v>
      </c>
      <c r="B24" s="114">
        <f t="shared" ca="1" si="1"/>
        <v>842.81</v>
      </c>
      <c r="C24" s="114">
        <f t="shared" ca="1" si="2"/>
        <v>817.43</v>
      </c>
      <c r="D24" s="114">
        <f t="shared" ca="1" si="3"/>
        <v>813.04</v>
      </c>
      <c r="E24" s="114">
        <f t="shared" ca="1" si="4"/>
        <v>782.94999999999993</v>
      </c>
      <c r="F24" s="114">
        <f t="shared" ca="1" si="5"/>
        <v>798.34999999999991</v>
      </c>
      <c r="G24" s="114">
        <f t="shared" ca="1" si="6"/>
        <v>867.94999999999993</v>
      </c>
      <c r="H24" s="114">
        <f t="shared" ca="1" si="7"/>
        <v>969.75999999999988</v>
      </c>
      <c r="I24" s="114">
        <f t="shared" ca="1" si="8"/>
        <v>995.02</v>
      </c>
      <c r="J24" s="114">
        <f t="shared" ca="1" si="9"/>
        <v>1008.74</v>
      </c>
      <c r="K24" s="114">
        <f t="shared" ca="1" si="10"/>
        <v>1006.49</v>
      </c>
      <c r="L24" s="114">
        <f t="shared" ca="1" si="11"/>
        <v>996.02</v>
      </c>
      <c r="M24" s="114">
        <f t="shared" ca="1" si="12"/>
        <v>974.9899999999999</v>
      </c>
      <c r="N24" s="114">
        <f t="shared" ca="1" si="13"/>
        <v>972.38999999999987</v>
      </c>
      <c r="O24" s="114">
        <f t="shared" ca="1" si="14"/>
        <v>993.31999999999994</v>
      </c>
      <c r="P24" s="114">
        <f t="shared" ca="1" si="15"/>
        <v>999.12</v>
      </c>
      <c r="Q24" s="114">
        <f t="shared" ca="1" si="16"/>
        <v>986.31999999999994</v>
      </c>
      <c r="R24" s="114">
        <f t="shared" ca="1" si="17"/>
        <v>997.3</v>
      </c>
      <c r="S24" s="114">
        <f t="shared" ca="1" si="18"/>
        <v>965.83999999999992</v>
      </c>
      <c r="T24" s="114">
        <f t="shared" ca="1" si="19"/>
        <v>967.93999999999994</v>
      </c>
      <c r="U24" s="114">
        <f t="shared" ca="1" si="20"/>
        <v>917.16999999999985</v>
      </c>
      <c r="V24" s="114">
        <f t="shared" ca="1" si="21"/>
        <v>897.52</v>
      </c>
      <c r="W24" s="114">
        <f t="shared" ca="1" si="22"/>
        <v>867.93</v>
      </c>
      <c r="X24" s="114">
        <f t="shared" ca="1" si="23"/>
        <v>867.31999999999994</v>
      </c>
      <c r="Y24" s="114">
        <f t="shared" ca="1" si="24"/>
        <v>837.89</v>
      </c>
      <c r="Z24" s="26">
        <v>5</v>
      </c>
      <c r="AA24" s="29" t="str">
        <f ca="1">'3 ЦК'!AA24</f>
        <v>728,86</v>
      </c>
      <c r="AB24" s="29" t="str">
        <f ca="1">'3 ЦК'!AB24</f>
        <v>704,38</v>
      </c>
      <c r="AC24" s="29" t="str">
        <f ca="1">'3 ЦК'!AC24</f>
        <v>700,15</v>
      </c>
      <c r="AD24" s="29" t="str">
        <f ca="1">'3 ЦК'!AD24</f>
        <v>671,14</v>
      </c>
      <c r="AE24" s="29" t="str">
        <f ca="1">'3 ЦК'!AE24</f>
        <v>685,99</v>
      </c>
      <c r="AF24" s="29" t="str">
        <f ca="1">'3 ЦК'!AF24</f>
        <v>753,1</v>
      </c>
      <c r="AG24" s="29" t="str">
        <f ca="1">'3 ЦК'!AG24</f>
        <v>851,27</v>
      </c>
      <c r="AH24" s="29" t="str">
        <f ca="1">'3 ЦК'!AH24</f>
        <v>875,63</v>
      </c>
      <c r="AI24" s="29" t="str">
        <f ca="1">'3 ЦК'!AI24</f>
        <v>888,85</v>
      </c>
      <c r="AJ24" s="29" t="str">
        <f ca="1">'3 ЦК'!AJ24</f>
        <v>886,69</v>
      </c>
      <c r="AK24" s="29" t="str">
        <f ca="1">'3 ЦК'!AK24</f>
        <v>876,59</v>
      </c>
      <c r="AL24" s="29" t="str">
        <f ca="1">'3 ЦК'!AL24</f>
        <v>856,31</v>
      </c>
      <c r="AM24" s="29" t="str">
        <f ca="1">'3 ЦК'!AM24</f>
        <v>853,8</v>
      </c>
      <c r="AN24" s="29" t="str">
        <f ca="1">'3 ЦК'!AN24</f>
        <v>873,99</v>
      </c>
      <c r="AO24" s="29" t="str">
        <f ca="1">'3 ЦК'!AO24</f>
        <v>879,58</v>
      </c>
      <c r="AP24" s="29" t="str">
        <f ca="1">'3 ЦК'!AP24</f>
        <v>867,24</v>
      </c>
      <c r="AQ24" s="29" t="str">
        <f ca="1">'3 ЦК'!AQ24</f>
        <v>877,82</v>
      </c>
      <c r="AR24" s="29" t="str">
        <f ca="1">'3 ЦК'!AR24</f>
        <v>847,49</v>
      </c>
      <c r="AS24" s="29" t="str">
        <f ca="1">'3 ЦК'!AS24</f>
        <v>849,51</v>
      </c>
      <c r="AT24" s="29" t="str">
        <f ca="1">'3 ЦК'!AT24</f>
        <v>800,56</v>
      </c>
      <c r="AU24" s="29" t="str">
        <f ca="1">'3 ЦК'!AU24</f>
        <v>781,61</v>
      </c>
      <c r="AV24" s="29" t="str">
        <f ca="1">'3 ЦК'!AV24</f>
        <v>753,08</v>
      </c>
      <c r="AW24" s="29" t="str">
        <f ca="1">'3 ЦК'!AW24</f>
        <v>752,49</v>
      </c>
      <c r="AX24" s="29" t="str">
        <f ca="1">'3 ЦК'!AX24</f>
        <v>724,11</v>
      </c>
    </row>
    <row r="25" spans="1:50" ht="18.75">
      <c r="A25" s="26">
        <v>6</v>
      </c>
      <c r="B25" s="114">
        <f t="shared" ca="1" si="1"/>
        <v>885.32999999999993</v>
      </c>
      <c r="C25" s="114">
        <f t="shared" ca="1" si="2"/>
        <v>863.84999999999991</v>
      </c>
      <c r="D25" s="114">
        <f t="shared" ca="1" si="3"/>
        <v>793.13</v>
      </c>
      <c r="E25" s="114">
        <f t="shared" ca="1" si="4"/>
        <v>773.65999999999985</v>
      </c>
      <c r="F25" s="114">
        <f t="shared" ca="1" si="5"/>
        <v>795.68</v>
      </c>
      <c r="G25" s="114">
        <f t="shared" ca="1" si="6"/>
        <v>862.46999999999991</v>
      </c>
      <c r="H25" s="114">
        <f t="shared" ca="1" si="7"/>
        <v>915.64</v>
      </c>
      <c r="I25" s="114">
        <f t="shared" ca="1" si="8"/>
        <v>919.46999999999991</v>
      </c>
      <c r="J25" s="114">
        <f t="shared" ca="1" si="9"/>
        <v>927.2399999999999</v>
      </c>
      <c r="K25" s="114">
        <f t="shared" ca="1" si="10"/>
        <v>927.81</v>
      </c>
      <c r="L25" s="114">
        <f t="shared" ca="1" si="11"/>
        <v>928.4</v>
      </c>
      <c r="M25" s="114">
        <f t="shared" ca="1" si="12"/>
        <v>924.47</v>
      </c>
      <c r="N25" s="114">
        <f t="shared" ca="1" si="13"/>
        <v>922.63</v>
      </c>
      <c r="O25" s="114">
        <f t="shared" ca="1" si="14"/>
        <v>923.94999999999993</v>
      </c>
      <c r="P25" s="114">
        <f t="shared" ca="1" si="15"/>
        <v>924.79</v>
      </c>
      <c r="Q25" s="114">
        <f t="shared" ca="1" si="16"/>
        <v>926.9</v>
      </c>
      <c r="R25" s="114">
        <f t="shared" ca="1" si="17"/>
        <v>926.68</v>
      </c>
      <c r="S25" s="114">
        <f t="shared" ca="1" si="18"/>
        <v>911.42</v>
      </c>
      <c r="T25" s="114">
        <f t="shared" ca="1" si="19"/>
        <v>924.3</v>
      </c>
      <c r="U25" s="114">
        <f t="shared" ca="1" si="20"/>
        <v>942.02</v>
      </c>
      <c r="V25" s="114">
        <f t="shared" ca="1" si="21"/>
        <v>939.46999999999991</v>
      </c>
      <c r="W25" s="114">
        <f t="shared" ca="1" si="22"/>
        <v>926.3</v>
      </c>
      <c r="X25" s="114">
        <f t="shared" ca="1" si="23"/>
        <v>908.42</v>
      </c>
      <c r="Y25" s="114">
        <f t="shared" ca="1" si="24"/>
        <v>885.56999999999994</v>
      </c>
      <c r="Z25" s="26">
        <v>6</v>
      </c>
      <c r="AA25" s="29" t="str">
        <f ca="1">'3 ЦК'!AA25</f>
        <v>769,86</v>
      </c>
      <c r="AB25" s="29" t="str">
        <f ca="1">'3 ЦК'!AB25</f>
        <v>749,14</v>
      </c>
      <c r="AC25" s="29" t="str">
        <f ca="1">'3 ЦК'!AC25</f>
        <v>680,95</v>
      </c>
      <c r="AD25" s="29" t="str">
        <f ca="1">'3 ЦК'!AD25</f>
        <v>662,18</v>
      </c>
      <c r="AE25" s="29" t="str">
        <f ca="1">'3 ЦК'!AE25</f>
        <v>683,41</v>
      </c>
      <c r="AF25" s="29" t="str">
        <f ca="1">'3 ЦК'!AF25</f>
        <v>747,81</v>
      </c>
      <c r="AG25" s="29" t="str">
        <f ca="1">'3 ЦК'!AG25</f>
        <v>799,08</v>
      </c>
      <c r="AH25" s="29" t="str">
        <f ca="1">'3 ЦК'!AH25</f>
        <v>802,78</v>
      </c>
      <c r="AI25" s="29" t="str">
        <f ca="1">'3 ЦК'!AI25</f>
        <v>810,27</v>
      </c>
      <c r="AJ25" s="29" t="str">
        <f ca="1">'3 ЦК'!AJ25</f>
        <v>810,82</v>
      </c>
      <c r="AK25" s="29" t="str">
        <f ca="1">'3 ЦК'!AK25</f>
        <v>811,39</v>
      </c>
      <c r="AL25" s="29" t="str">
        <f ca="1">'3 ЦК'!AL25</f>
        <v>807,6</v>
      </c>
      <c r="AM25" s="29" t="str">
        <f ca="1">'3 ЦК'!AM25</f>
        <v>805,82</v>
      </c>
      <c r="AN25" s="29" t="str">
        <f ca="1">'3 ЦК'!AN25</f>
        <v>807,1</v>
      </c>
      <c r="AO25" s="29" t="str">
        <f ca="1">'3 ЦК'!AO25</f>
        <v>807,91</v>
      </c>
      <c r="AP25" s="29" t="str">
        <f ca="1">'3 ЦК'!AP25</f>
        <v>809,94</v>
      </c>
      <c r="AQ25" s="29" t="str">
        <f ca="1">'3 ЦК'!AQ25</f>
        <v>809,73</v>
      </c>
      <c r="AR25" s="29" t="str">
        <f ca="1">'3 ЦК'!AR25</f>
        <v>795,01</v>
      </c>
      <c r="AS25" s="29" t="str">
        <f ca="1">'3 ЦК'!AS25</f>
        <v>807,43</v>
      </c>
      <c r="AT25" s="29" t="str">
        <f ca="1">'3 ЦК'!AT25</f>
        <v>824,52</v>
      </c>
      <c r="AU25" s="29" t="str">
        <f ca="1">'3 ЦК'!AU25</f>
        <v>822,06</v>
      </c>
      <c r="AV25" s="29" t="str">
        <f ca="1">'3 ЦК'!AV25</f>
        <v>809,36</v>
      </c>
      <c r="AW25" s="29" t="str">
        <f ca="1">'3 ЦК'!AW25</f>
        <v>792,12</v>
      </c>
      <c r="AX25" s="29" t="str">
        <f ca="1">'3 ЦК'!AX25</f>
        <v>770,09</v>
      </c>
    </row>
    <row r="26" spans="1:50" ht="18.75">
      <c r="A26" s="26">
        <v>7</v>
      </c>
      <c r="B26" s="114">
        <f t="shared" ca="1" si="1"/>
        <v>888.64999999999986</v>
      </c>
      <c r="C26" s="114">
        <f t="shared" ca="1" si="2"/>
        <v>868.48</v>
      </c>
      <c r="D26" s="114">
        <f t="shared" ca="1" si="3"/>
        <v>839.34999999999991</v>
      </c>
      <c r="E26" s="114">
        <f t="shared" ca="1" si="4"/>
        <v>816.05</v>
      </c>
      <c r="F26" s="114">
        <f t="shared" ca="1" si="5"/>
        <v>835.81999999999994</v>
      </c>
      <c r="G26" s="114">
        <f t="shared" ca="1" si="6"/>
        <v>894.82999999999993</v>
      </c>
      <c r="H26" s="114">
        <f t="shared" ca="1" si="7"/>
        <v>916.17</v>
      </c>
      <c r="I26" s="114">
        <f t="shared" ca="1" si="8"/>
        <v>917.49</v>
      </c>
      <c r="J26" s="114">
        <f t="shared" ca="1" si="9"/>
        <v>924.51</v>
      </c>
      <c r="K26" s="114">
        <f t="shared" ca="1" si="10"/>
        <v>960.26</v>
      </c>
      <c r="L26" s="114">
        <f t="shared" ca="1" si="11"/>
        <v>958.43</v>
      </c>
      <c r="M26" s="114">
        <f t="shared" ca="1" si="12"/>
        <v>952.01999999999987</v>
      </c>
      <c r="N26" s="114">
        <f t="shared" ca="1" si="13"/>
        <v>922.61999999999989</v>
      </c>
      <c r="O26" s="114">
        <f t="shared" ca="1" si="14"/>
        <v>924.09999999999991</v>
      </c>
      <c r="P26" s="114">
        <f t="shared" ca="1" si="15"/>
        <v>920.2399999999999</v>
      </c>
      <c r="Q26" s="114">
        <f t="shared" ca="1" si="16"/>
        <v>922.41</v>
      </c>
      <c r="R26" s="114">
        <f t="shared" ca="1" si="17"/>
        <v>922.76</v>
      </c>
      <c r="S26" s="114">
        <f t="shared" ca="1" si="18"/>
        <v>910.96</v>
      </c>
      <c r="T26" s="114">
        <f t="shared" ca="1" si="19"/>
        <v>917.29</v>
      </c>
      <c r="U26" s="114">
        <f t="shared" ca="1" si="20"/>
        <v>939.93999999999994</v>
      </c>
      <c r="V26" s="114">
        <f t="shared" ca="1" si="21"/>
        <v>937.13999999999987</v>
      </c>
      <c r="W26" s="114">
        <f t="shared" ca="1" si="22"/>
        <v>923.15</v>
      </c>
      <c r="X26" s="114">
        <f t="shared" ca="1" si="23"/>
        <v>906.37999999999988</v>
      </c>
      <c r="Y26" s="114">
        <f t="shared" ca="1" si="24"/>
        <v>880.03</v>
      </c>
      <c r="Z26" s="26">
        <v>7</v>
      </c>
      <c r="AA26" s="29" t="str">
        <f ca="1">'3 ЦК'!AA26</f>
        <v>773,06</v>
      </c>
      <c r="AB26" s="29" t="str">
        <f ca="1">'3 ЦК'!AB26</f>
        <v>753,61</v>
      </c>
      <c r="AC26" s="29" t="str">
        <f ca="1">'3 ЦК'!AC26</f>
        <v>725,52</v>
      </c>
      <c r="AD26" s="29" t="str">
        <f ca="1">'3 ЦК'!AD26</f>
        <v>703,05</v>
      </c>
      <c r="AE26" s="29" t="str">
        <f ca="1">'3 ЦК'!AE26</f>
        <v>722,12</v>
      </c>
      <c r="AF26" s="29" t="str">
        <f ca="1">'3 ЦК'!AF26</f>
        <v>779,02</v>
      </c>
      <c r="AG26" s="29" t="str">
        <f ca="1">'3 ЦК'!AG26</f>
        <v>799,59</v>
      </c>
      <c r="AH26" s="29" t="str">
        <f ca="1">'3 ЦК'!AH26</f>
        <v>800,87</v>
      </c>
      <c r="AI26" s="29" t="str">
        <f ca="1">'3 ЦК'!AI26</f>
        <v>807,64</v>
      </c>
      <c r="AJ26" s="29" t="str">
        <f ca="1">'3 ЦК'!AJ26</f>
        <v>842,11</v>
      </c>
      <c r="AK26" s="29" t="str">
        <f ca="1">'3 ЦК'!AK26</f>
        <v>840,34</v>
      </c>
      <c r="AL26" s="29" t="str">
        <f ca="1">'3 ЦК'!AL26</f>
        <v>834,16</v>
      </c>
      <c r="AM26" s="29" t="str">
        <f ca="1">'3 ЦК'!AM26</f>
        <v>805,81</v>
      </c>
      <c r="AN26" s="29" t="str">
        <f ca="1">'3 ЦК'!AN26</f>
        <v>807,24</v>
      </c>
      <c r="AO26" s="29" t="str">
        <f ca="1">'3 ЦК'!AO26</f>
        <v>803,52</v>
      </c>
      <c r="AP26" s="29" t="str">
        <f ca="1">'3 ЦК'!AP26</f>
        <v>805,61</v>
      </c>
      <c r="AQ26" s="29" t="str">
        <f ca="1">'3 ЦК'!AQ26</f>
        <v>805,95</v>
      </c>
      <c r="AR26" s="29" t="str">
        <f ca="1">'3 ЦК'!AR26</f>
        <v>794,57</v>
      </c>
      <c r="AS26" s="29" t="str">
        <f ca="1">'3 ЦК'!AS26</f>
        <v>800,67</v>
      </c>
      <c r="AT26" s="29" t="str">
        <f ca="1">'3 ЦК'!AT26</f>
        <v>822,51</v>
      </c>
      <c r="AU26" s="29" t="str">
        <f ca="1">'3 ЦК'!AU26</f>
        <v>819,81</v>
      </c>
      <c r="AV26" s="29" t="str">
        <f ca="1">'3 ЦК'!AV26</f>
        <v>806,32</v>
      </c>
      <c r="AW26" s="29" t="str">
        <f ca="1">'3 ЦК'!AW26</f>
        <v>790,15</v>
      </c>
      <c r="AX26" s="29" t="str">
        <f ca="1">'3 ЦК'!AX26</f>
        <v>764,75</v>
      </c>
    </row>
    <row r="27" spans="1:50" ht="18.75">
      <c r="A27" s="26">
        <v>8</v>
      </c>
      <c r="B27" s="114">
        <f t="shared" ca="1" si="1"/>
        <v>893.62</v>
      </c>
      <c r="C27" s="114">
        <f t="shared" ca="1" si="2"/>
        <v>887.64</v>
      </c>
      <c r="D27" s="114">
        <f t="shared" ca="1" si="3"/>
        <v>837.2</v>
      </c>
      <c r="E27" s="114">
        <f t="shared" ca="1" si="4"/>
        <v>822.65999999999985</v>
      </c>
      <c r="F27" s="114">
        <f t="shared" ca="1" si="5"/>
        <v>841.39</v>
      </c>
      <c r="G27" s="114">
        <f t="shared" ca="1" si="6"/>
        <v>869.4</v>
      </c>
      <c r="H27" s="114">
        <f t="shared" ca="1" si="7"/>
        <v>895.54</v>
      </c>
      <c r="I27" s="114">
        <f t="shared" ca="1" si="8"/>
        <v>903.96</v>
      </c>
      <c r="J27" s="114">
        <f t="shared" ca="1" si="9"/>
        <v>915.28</v>
      </c>
      <c r="K27" s="114">
        <f t="shared" ca="1" si="10"/>
        <v>918.9899999999999</v>
      </c>
      <c r="L27" s="114">
        <f t="shared" ca="1" si="11"/>
        <v>961.54</v>
      </c>
      <c r="M27" s="114">
        <f t="shared" ca="1" si="12"/>
        <v>952.15999999999985</v>
      </c>
      <c r="N27" s="114">
        <f t="shared" ca="1" si="13"/>
        <v>912.36999999999989</v>
      </c>
      <c r="O27" s="114">
        <f t="shared" ca="1" si="14"/>
        <v>915.87999999999988</v>
      </c>
      <c r="P27" s="114">
        <f t="shared" ca="1" si="15"/>
        <v>919.34999999999991</v>
      </c>
      <c r="Q27" s="114">
        <f t="shared" ca="1" si="16"/>
        <v>942.57999999999993</v>
      </c>
      <c r="R27" s="114">
        <f t="shared" ca="1" si="17"/>
        <v>919.71999999999991</v>
      </c>
      <c r="S27" s="114">
        <f t="shared" ca="1" si="18"/>
        <v>913.86999999999989</v>
      </c>
      <c r="T27" s="114">
        <f t="shared" ca="1" si="19"/>
        <v>914.98</v>
      </c>
      <c r="U27" s="114">
        <f t="shared" ca="1" si="20"/>
        <v>968.53</v>
      </c>
      <c r="V27" s="114">
        <f t="shared" ca="1" si="21"/>
        <v>994.44</v>
      </c>
      <c r="W27" s="114">
        <f t="shared" ca="1" si="22"/>
        <v>991.55</v>
      </c>
      <c r="X27" s="114">
        <f t="shared" ca="1" si="23"/>
        <v>916.49999999999989</v>
      </c>
      <c r="Y27" s="114">
        <f t="shared" ca="1" si="24"/>
        <v>906.2299999999999</v>
      </c>
      <c r="Z27" s="26">
        <v>8</v>
      </c>
      <c r="AA27" s="29" t="str">
        <f ca="1">'3 ЦК'!AA27</f>
        <v>777,85</v>
      </c>
      <c r="AB27" s="29" t="str">
        <f ca="1">'3 ЦК'!AB27</f>
        <v>772,08</v>
      </c>
      <c r="AC27" s="29" t="str">
        <f ca="1">'3 ЦК'!AC27</f>
        <v>723,45</v>
      </c>
      <c r="AD27" s="29" t="str">
        <f ca="1">'3 ЦК'!AD27</f>
        <v>709,43</v>
      </c>
      <c r="AE27" s="29" t="str">
        <f ca="1">'3 ЦК'!AE27</f>
        <v>727,49</v>
      </c>
      <c r="AF27" s="29" t="str">
        <f ca="1">'3 ЦК'!AF27</f>
        <v>754,5</v>
      </c>
      <c r="AG27" s="29" t="str">
        <f ca="1">'3 ЦК'!AG27</f>
        <v>779,7</v>
      </c>
      <c r="AH27" s="29" t="str">
        <f ca="1">'3 ЦК'!AH27</f>
        <v>787,82</v>
      </c>
      <c r="AI27" s="29" t="str">
        <f ca="1">'3 ЦК'!AI27</f>
        <v>798,74</v>
      </c>
      <c r="AJ27" s="29" t="str">
        <f ca="1">'3 ЦК'!AJ27</f>
        <v>802,31</v>
      </c>
      <c r="AK27" s="29" t="str">
        <f ca="1">'3 ЦК'!AK27</f>
        <v>843,34</v>
      </c>
      <c r="AL27" s="29" t="str">
        <f ca="1">'3 ЦК'!AL27</f>
        <v>834,3</v>
      </c>
      <c r="AM27" s="29" t="str">
        <f ca="1">'3 ЦК'!AM27</f>
        <v>795,93</v>
      </c>
      <c r="AN27" s="29" t="str">
        <f ca="1">'3 ЦК'!AN27</f>
        <v>799,31</v>
      </c>
      <c r="AO27" s="29" t="str">
        <f ca="1">'3 ЦК'!AO27</f>
        <v>802,66</v>
      </c>
      <c r="AP27" s="29" t="str">
        <f ca="1">'3 ЦК'!AP27</f>
        <v>825,06</v>
      </c>
      <c r="AQ27" s="29" t="str">
        <f ca="1">'3 ЦК'!AQ27</f>
        <v>803,02</v>
      </c>
      <c r="AR27" s="29" t="str">
        <f ca="1">'3 ЦК'!AR27</f>
        <v>797,38</v>
      </c>
      <c r="AS27" s="29" t="str">
        <f ca="1">'3 ЦК'!AS27</f>
        <v>798,45</v>
      </c>
      <c r="AT27" s="29" t="str">
        <f ca="1">'3 ЦК'!AT27</f>
        <v>850,08</v>
      </c>
      <c r="AU27" s="29" t="str">
        <f ca="1">'3 ЦК'!AU27</f>
        <v>875,07</v>
      </c>
      <c r="AV27" s="29" t="str">
        <f ca="1">'3 ЦК'!AV27</f>
        <v>872,28</v>
      </c>
      <c r="AW27" s="29" t="str">
        <f ca="1">'3 ЦК'!AW27</f>
        <v>799,91</v>
      </c>
      <c r="AX27" s="29" t="str">
        <f ca="1">'3 ЦК'!AX27</f>
        <v>790,01</v>
      </c>
    </row>
    <row r="28" spans="1:50" ht="18.75">
      <c r="A28" s="26">
        <v>9</v>
      </c>
      <c r="B28" s="114">
        <f t="shared" ca="1" si="1"/>
        <v>866.43</v>
      </c>
      <c r="C28" s="114">
        <f t="shared" ca="1" si="2"/>
        <v>849.01</v>
      </c>
      <c r="D28" s="114">
        <f t="shared" ca="1" si="3"/>
        <v>824.20999999999992</v>
      </c>
      <c r="E28" s="114">
        <f t="shared" ca="1" si="4"/>
        <v>825.53</v>
      </c>
      <c r="F28" s="114">
        <f t="shared" ca="1" si="5"/>
        <v>826.78</v>
      </c>
      <c r="G28" s="114">
        <f t="shared" ca="1" si="6"/>
        <v>839.04</v>
      </c>
      <c r="H28" s="114">
        <f t="shared" ca="1" si="7"/>
        <v>848.20999999999992</v>
      </c>
      <c r="I28" s="114">
        <f t="shared" ca="1" si="8"/>
        <v>877.4799999999999</v>
      </c>
      <c r="J28" s="114">
        <f t="shared" ca="1" si="9"/>
        <v>892.59999999999991</v>
      </c>
      <c r="K28" s="114">
        <f t="shared" ca="1" si="10"/>
        <v>896.3</v>
      </c>
      <c r="L28" s="114">
        <f t="shared" ca="1" si="11"/>
        <v>916.11999999999989</v>
      </c>
      <c r="M28" s="114">
        <f t="shared" ca="1" si="12"/>
        <v>903.75</v>
      </c>
      <c r="N28" s="114">
        <f t="shared" ca="1" si="13"/>
        <v>899.56</v>
      </c>
      <c r="O28" s="114">
        <f t="shared" ca="1" si="14"/>
        <v>902.59999999999991</v>
      </c>
      <c r="P28" s="114">
        <f t="shared" ca="1" si="15"/>
        <v>906.18</v>
      </c>
      <c r="Q28" s="114">
        <f t="shared" ca="1" si="16"/>
        <v>912.21999999999991</v>
      </c>
      <c r="R28" s="114">
        <f t="shared" ca="1" si="17"/>
        <v>916.9799999999999</v>
      </c>
      <c r="S28" s="114">
        <f t="shared" ca="1" si="18"/>
        <v>894.39</v>
      </c>
      <c r="T28" s="114">
        <f t="shared" ca="1" si="19"/>
        <v>906.68999999999994</v>
      </c>
      <c r="U28" s="114">
        <f t="shared" ca="1" si="20"/>
        <v>919.59999999999991</v>
      </c>
      <c r="V28" s="114">
        <f t="shared" ca="1" si="21"/>
        <v>916.19999999999993</v>
      </c>
      <c r="W28" s="114">
        <f t="shared" ca="1" si="22"/>
        <v>911.17</v>
      </c>
      <c r="X28" s="114">
        <f t="shared" ca="1" si="23"/>
        <v>912.62999999999988</v>
      </c>
      <c r="Y28" s="114">
        <f t="shared" ca="1" si="24"/>
        <v>902.34999999999991</v>
      </c>
      <c r="Z28" s="26">
        <v>9</v>
      </c>
      <c r="AA28" s="29" t="str">
        <f ca="1">'3 ЦК'!AA28</f>
        <v>751,63</v>
      </c>
      <c r="AB28" s="29" t="str">
        <f ca="1">'3 ЦК'!AB28</f>
        <v>734,84</v>
      </c>
      <c r="AC28" s="29" t="str">
        <f ca="1">'3 ЦК'!AC28</f>
        <v>710,92</v>
      </c>
      <c r="AD28" s="29" t="str">
        <f ca="1">'3 ЦК'!AD28</f>
        <v>712,19</v>
      </c>
      <c r="AE28" s="29" t="str">
        <f ca="1">'3 ЦК'!AE28</f>
        <v>713,4</v>
      </c>
      <c r="AF28" s="29" t="str">
        <f ca="1">'3 ЦК'!AF28</f>
        <v>725,22</v>
      </c>
      <c r="AG28" s="29" t="str">
        <f ca="1">'3 ЦК'!AG28</f>
        <v>734,06</v>
      </c>
      <c r="AH28" s="29" t="str">
        <f ca="1">'3 ЦК'!AH28</f>
        <v>762,29</v>
      </c>
      <c r="AI28" s="29" t="str">
        <f ca="1">'3 ЦК'!AI28</f>
        <v>776,87</v>
      </c>
      <c r="AJ28" s="29" t="str">
        <f ca="1">'3 ЦК'!AJ28</f>
        <v>780,43</v>
      </c>
      <c r="AK28" s="29" t="str">
        <f ca="1">'3 ЦК'!AK28</f>
        <v>799,55</v>
      </c>
      <c r="AL28" s="29" t="str">
        <f ca="1">'3 ЦК'!AL28</f>
        <v>787,62</v>
      </c>
      <c r="AM28" s="29" t="str">
        <f ca="1">'3 ЦК'!AM28</f>
        <v>783,58</v>
      </c>
      <c r="AN28" s="29" t="str">
        <f ca="1">'3 ЦК'!AN28</f>
        <v>786,51</v>
      </c>
      <c r="AO28" s="29" t="str">
        <f ca="1">'3 ЦК'!AO28</f>
        <v>789,96</v>
      </c>
      <c r="AP28" s="29" t="str">
        <f ca="1">'3 ЦК'!AP28</f>
        <v>795,79</v>
      </c>
      <c r="AQ28" s="29" t="str">
        <f ca="1">'3 ЦК'!AQ28</f>
        <v>800,38</v>
      </c>
      <c r="AR28" s="29" t="str">
        <f ca="1">'3 ЦК'!AR28</f>
        <v>778,59</v>
      </c>
      <c r="AS28" s="29" t="str">
        <f ca="1">'3 ЦК'!AS28</f>
        <v>790,45</v>
      </c>
      <c r="AT28" s="29" t="str">
        <f ca="1">'3 ЦК'!AT28</f>
        <v>802,9</v>
      </c>
      <c r="AU28" s="29" t="str">
        <f ca="1">'3 ЦК'!AU28</f>
        <v>799,62</v>
      </c>
      <c r="AV28" s="29" t="str">
        <f ca="1">'3 ЦК'!AV28</f>
        <v>794,77</v>
      </c>
      <c r="AW28" s="29" t="str">
        <f ca="1">'3 ЦК'!AW28</f>
        <v>796,18</v>
      </c>
      <c r="AX28" s="29" t="str">
        <f ca="1">'3 ЦК'!AX28</f>
        <v>786,27</v>
      </c>
    </row>
    <row r="29" spans="1:50" ht="18.75">
      <c r="A29" s="26">
        <v>10</v>
      </c>
      <c r="B29" s="114">
        <f t="shared" ca="1" si="1"/>
        <v>859.31</v>
      </c>
      <c r="C29" s="114">
        <f t="shared" ca="1" si="2"/>
        <v>849.74999999999989</v>
      </c>
      <c r="D29" s="114">
        <f t="shared" ca="1" si="3"/>
        <v>836.12999999999988</v>
      </c>
      <c r="E29" s="114">
        <f t="shared" ca="1" si="4"/>
        <v>841.81</v>
      </c>
      <c r="F29" s="114">
        <f t="shared" ca="1" si="5"/>
        <v>872.81</v>
      </c>
      <c r="G29" s="114">
        <f t="shared" ca="1" si="6"/>
        <v>911.32999999999993</v>
      </c>
      <c r="H29" s="114">
        <f t="shared" ca="1" si="7"/>
        <v>911.42</v>
      </c>
      <c r="I29" s="114">
        <f t="shared" ca="1" si="8"/>
        <v>926.93</v>
      </c>
      <c r="J29" s="114">
        <f t="shared" ca="1" si="9"/>
        <v>928.56999999999994</v>
      </c>
      <c r="K29" s="114">
        <f t="shared" ca="1" si="10"/>
        <v>930.07999999999993</v>
      </c>
      <c r="L29" s="114">
        <f t="shared" ca="1" si="11"/>
        <v>948.46999999999991</v>
      </c>
      <c r="M29" s="114">
        <f t="shared" ca="1" si="12"/>
        <v>949.07</v>
      </c>
      <c r="N29" s="114">
        <f t="shared" ca="1" si="13"/>
        <v>941.4799999999999</v>
      </c>
      <c r="O29" s="114">
        <f t="shared" ca="1" si="14"/>
        <v>942.13</v>
      </c>
      <c r="P29" s="114">
        <f t="shared" ca="1" si="15"/>
        <v>937.11999999999989</v>
      </c>
      <c r="Q29" s="114">
        <f t="shared" ca="1" si="16"/>
        <v>935.93</v>
      </c>
      <c r="R29" s="114">
        <f t="shared" ca="1" si="17"/>
        <v>933.9</v>
      </c>
      <c r="S29" s="114">
        <f t="shared" ca="1" si="18"/>
        <v>926.2399999999999</v>
      </c>
      <c r="T29" s="114">
        <f t="shared" ca="1" si="19"/>
        <v>918.62</v>
      </c>
      <c r="U29" s="114">
        <f t="shared" ca="1" si="20"/>
        <v>927.20999999999992</v>
      </c>
      <c r="V29" s="114">
        <f t="shared" ca="1" si="21"/>
        <v>922.06999999999994</v>
      </c>
      <c r="W29" s="114">
        <f t="shared" ca="1" si="22"/>
        <v>913.43999999999994</v>
      </c>
      <c r="X29" s="114">
        <f t="shared" ca="1" si="23"/>
        <v>916.42</v>
      </c>
      <c r="Y29" s="114">
        <f t="shared" ca="1" si="24"/>
        <v>918.84999999999991</v>
      </c>
      <c r="Z29" s="26">
        <v>10</v>
      </c>
      <c r="AA29" s="29" t="str">
        <f ca="1">'3 ЦК'!AA29</f>
        <v>744,77</v>
      </c>
      <c r="AB29" s="29" t="str">
        <f ca="1">'3 ЦК'!AB29</f>
        <v>735,55</v>
      </c>
      <c r="AC29" s="29" t="str">
        <f ca="1">'3 ЦК'!AC29</f>
        <v>722,42</v>
      </c>
      <c r="AD29" s="29" t="str">
        <f ca="1">'3 ЦК'!AD29</f>
        <v>727,89</v>
      </c>
      <c r="AE29" s="29" t="str">
        <f ca="1">'3 ЦК'!AE29</f>
        <v>757,78</v>
      </c>
      <c r="AF29" s="29" t="str">
        <f ca="1">'3 ЦК'!AF29</f>
        <v>794,93</v>
      </c>
      <c r="AG29" s="29" t="str">
        <f ca="1">'3 ЦК'!AG29</f>
        <v>795,01</v>
      </c>
      <c r="AH29" s="29" t="str">
        <f ca="1">'3 ЦК'!AH29</f>
        <v>809,97</v>
      </c>
      <c r="AI29" s="29" t="str">
        <f ca="1">'3 ЦК'!AI29</f>
        <v>811,55</v>
      </c>
      <c r="AJ29" s="29" t="str">
        <f ca="1">'3 ЦК'!AJ29</f>
        <v>813,01</v>
      </c>
      <c r="AK29" s="29" t="str">
        <f ca="1">'3 ЦК'!AK29</f>
        <v>830,74</v>
      </c>
      <c r="AL29" s="29" t="str">
        <f ca="1">'3 ЦК'!AL29</f>
        <v>831,32</v>
      </c>
      <c r="AM29" s="29" t="str">
        <f ca="1">'3 ЦК'!AM29</f>
        <v>824</v>
      </c>
      <c r="AN29" s="29" t="str">
        <f ca="1">'3 ЦК'!AN29</f>
        <v>824,63</v>
      </c>
      <c r="AO29" s="29" t="str">
        <f ca="1">'3 ЦК'!AO29</f>
        <v>819,8</v>
      </c>
      <c r="AP29" s="29" t="str">
        <f ca="1">'3 ЦК'!AP29</f>
        <v>818,65</v>
      </c>
      <c r="AQ29" s="29" t="str">
        <f ca="1">'3 ЦК'!AQ29</f>
        <v>816,69</v>
      </c>
      <c r="AR29" s="29" t="str">
        <f ca="1">'3 ЦК'!AR29</f>
        <v>809,3</v>
      </c>
      <c r="AS29" s="29" t="str">
        <f ca="1">'3 ЦК'!AS29</f>
        <v>801,96</v>
      </c>
      <c r="AT29" s="29" t="str">
        <f ca="1">'3 ЦК'!AT29</f>
        <v>810,24</v>
      </c>
      <c r="AU29" s="29" t="str">
        <f ca="1">'3 ЦК'!AU29</f>
        <v>805,28</v>
      </c>
      <c r="AV29" s="29" t="str">
        <f ca="1">'3 ЦК'!AV29</f>
        <v>796,96</v>
      </c>
      <c r="AW29" s="29" t="str">
        <f ca="1">'3 ЦК'!AW29</f>
        <v>799,84</v>
      </c>
      <c r="AX29" s="29" t="str">
        <f ca="1">'3 ЦК'!AX29</f>
        <v>802,18</v>
      </c>
    </row>
    <row r="30" spans="1:50" ht="18.75">
      <c r="A30" s="26">
        <v>11</v>
      </c>
      <c r="B30" s="114">
        <f t="shared" ca="1" si="1"/>
        <v>883.68</v>
      </c>
      <c r="C30" s="114">
        <f t="shared" ca="1" si="2"/>
        <v>870.43999999999994</v>
      </c>
      <c r="D30" s="114">
        <f t="shared" ca="1" si="3"/>
        <v>849.2399999999999</v>
      </c>
      <c r="E30" s="114">
        <f t="shared" ca="1" si="4"/>
        <v>840.27999999999986</v>
      </c>
      <c r="F30" s="114">
        <f t="shared" ca="1" si="5"/>
        <v>902.50999999999988</v>
      </c>
      <c r="G30" s="114">
        <f t="shared" ca="1" si="6"/>
        <v>923.86999999999989</v>
      </c>
      <c r="H30" s="114">
        <f t="shared" ca="1" si="7"/>
        <v>922.93</v>
      </c>
      <c r="I30" s="114">
        <f t="shared" ca="1" si="8"/>
        <v>938.03999999999985</v>
      </c>
      <c r="J30" s="114">
        <f t="shared" ca="1" si="9"/>
        <v>952.76</v>
      </c>
      <c r="K30" s="114">
        <f t="shared" ca="1" si="10"/>
        <v>941.14999999999986</v>
      </c>
      <c r="L30" s="114">
        <f t="shared" ca="1" si="11"/>
        <v>950.31</v>
      </c>
      <c r="M30" s="114">
        <f t="shared" ca="1" si="12"/>
        <v>961.56999999999994</v>
      </c>
      <c r="N30" s="114">
        <f t="shared" ca="1" si="13"/>
        <v>960.77</v>
      </c>
      <c r="O30" s="114">
        <f t="shared" ca="1" si="14"/>
        <v>971.39</v>
      </c>
      <c r="P30" s="114">
        <f t="shared" ca="1" si="15"/>
        <v>968.12</v>
      </c>
      <c r="Q30" s="114">
        <f t="shared" ca="1" si="16"/>
        <v>959.05</v>
      </c>
      <c r="R30" s="114">
        <f t="shared" ca="1" si="17"/>
        <v>948.18</v>
      </c>
      <c r="S30" s="114">
        <f t="shared" ca="1" si="18"/>
        <v>927.77999999999986</v>
      </c>
      <c r="T30" s="114">
        <f t="shared" ca="1" si="19"/>
        <v>920.44999999999993</v>
      </c>
      <c r="U30" s="114">
        <f t="shared" ca="1" si="20"/>
        <v>948.56999999999994</v>
      </c>
      <c r="V30" s="114">
        <f t="shared" ca="1" si="21"/>
        <v>957.18999999999994</v>
      </c>
      <c r="W30" s="114">
        <f t="shared" ca="1" si="22"/>
        <v>943.21999999999991</v>
      </c>
      <c r="X30" s="114">
        <f t="shared" ca="1" si="23"/>
        <v>945.92</v>
      </c>
      <c r="Y30" s="114">
        <f t="shared" ca="1" si="24"/>
        <v>911.8</v>
      </c>
      <c r="Z30" s="26">
        <v>11</v>
      </c>
      <c r="AA30" s="29" t="str">
        <f ca="1">'3 ЦК'!AA30</f>
        <v>768,27</v>
      </c>
      <c r="AB30" s="29" t="str">
        <f ca="1">'3 ЦК'!AB30</f>
        <v>755,5</v>
      </c>
      <c r="AC30" s="29" t="str">
        <f ca="1">'3 ЦК'!AC30</f>
        <v>735,06</v>
      </c>
      <c r="AD30" s="29" t="str">
        <f ca="1">'3 ЦК'!AD30</f>
        <v>726,42</v>
      </c>
      <c r="AE30" s="29" t="str">
        <f ca="1">'3 ЦК'!AE30</f>
        <v>786,42</v>
      </c>
      <c r="AF30" s="29" t="str">
        <f ca="1">'3 ЦК'!AF30</f>
        <v>807,02</v>
      </c>
      <c r="AG30" s="29" t="str">
        <f ca="1">'3 ЦК'!AG30</f>
        <v>806,11</v>
      </c>
      <c r="AH30" s="29" t="str">
        <f ca="1">'3 ЦК'!AH30</f>
        <v>820,68</v>
      </c>
      <c r="AI30" s="29" t="str">
        <f ca="1">'3 ЦК'!AI30</f>
        <v>834,88</v>
      </c>
      <c r="AJ30" s="29" t="str">
        <f ca="1">'3 ЦК'!AJ30</f>
        <v>823,68</v>
      </c>
      <c r="AK30" s="29" t="str">
        <f ca="1">'3 ЦК'!AK30</f>
        <v>832,51</v>
      </c>
      <c r="AL30" s="29" t="str">
        <f ca="1">'3 ЦК'!AL30</f>
        <v>843,37</v>
      </c>
      <c r="AM30" s="29" t="str">
        <f ca="1">'3 ЦК'!AM30</f>
        <v>842,6</v>
      </c>
      <c r="AN30" s="29" t="str">
        <f ca="1">'3 ЦК'!AN30</f>
        <v>852,84</v>
      </c>
      <c r="AO30" s="29" t="str">
        <f ca="1">'3 ЦК'!AO30</f>
        <v>849,69</v>
      </c>
      <c r="AP30" s="29" t="str">
        <f ca="1">'3 ЦК'!AP30</f>
        <v>840,94</v>
      </c>
      <c r="AQ30" s="29" t="str">
        <f ca="1">'3 ЦК'!AQ30</f>
        <v>830,46</v>
      </c>
      <c r="AR30" s="29" t="str">
        <f ca="1">'3 ЦК'!AR30</f>
        <v>810,79</v>
      </c>
      <c r="AS30" s="29" t="str">
        <f ca="1">'3 ЦК'!AS30</f>
        <v>803,72</v>
      </c>
      <c r="AT30" s="29" t="str">
        <f ca="1">'3 ЦК'!AT30</f>
        <v>830,84</v>
      </c>
      <c r="AU30" s="29" t="str">
        <f ca="1">'3 ЦК'!AU30</f>
        <v>839,15</v>
      </c>
      <c r="AV30" s="29" t="str">
        <f ca="1">'3 ЦК'!AV30</f>
        <v>825,68</v>
      </c>
      <c r="AW30" s="29" t="str">
        <f ca="1">'3 ЦК'!AW30</f>
        <v>828,28</v>
      </c>
      <c r="AX30" s="29" t="str">
        <f ca="1">'3 ЦК'!AX30</f>
        <v>795,38</v>
      </c>
    </row>
    <row r="31" spans="1:50" ht="18.75">
      <c r="A31" s="26">
        <v>12</v>
      </c>
      <c r="B31" s="114">
        <f t="shared" ca="1" si="1"/>
        <v>834.78</v>
      </c>
      <c r="C31" s="114">
        <f t="shared" ca="1" si="2"/>
        <v>817.27</v>
      </c>
      <c r="D31" s="114">
        <f t="shared" ca="1" si="3"/>
        <v>797.6099999999999</v>
      </c>
      <c r="E31" s="114">
        <f t="shared" ca="1" si="4"/>
        <v>769.54</v>
      </c>
      <c r="F31" s="114">
        <f t="shared" ca="1" si="5"/>
        <v>772.18</v>
      </c>
      <c r="G31" s="114">
        <f t="shared" ca="1" si="6"/>
        <v>821.93</v>
      </c>
      <c r="H31" s="114">
        <f t="shared" ca="1" si="7"/>
        <v>829.63999999999987</v>
      </c>
      <c r="I31" s="114">
        <f t="shared" ca="1" si="8"/>
        <v>848.15</v>
      </c>
      <c r="J31" s="114">
        <f t="shared" ca="1" si="9"/>
        <v>865.14</v>
      </c>
      <c r="K31" s="114">
        <f t="shared" ca="1" si="10"/>
        <v>865.76</v>
      </c>
      <c r="L31" s="114">
        <f t="shared" ca="1" si="11"/>
        <v>873.81999999999994</v>
      </c>
      <c r="M31" s="114">
        <f t="shared" ca="1" si="12"/>
        <v>876.34</v>
      </c>
      <c r="N31" s="114">
        <f t="shared" ca="1" si="13"/>
        <v>874.7399999999999</v>
      </c>
      <c r="O31" s="114">
        <f t="shared" ca="1" si="14"/>
        <v>883.22</v>
      </c>
      <c r="P31" s="114">
        <f t="shared" ca="1" si="15"/>
        <v>887.7299999999999</v>
      </c>
      <c r="Q31" s="114">
        <f t="shared" ca="1" si="16"/>
        <v>893.37</v>
      </c>
      <c r="R31" s="114">
        <f t="shared" ca="1" si="17"/>
        <v>892.82999999999993</v>
      </c>
      <c r="S31" s="114">
        <f t="shared" ca="1" si="18"/>
        <v>863.32999999999993</v>
      </c>
      <c r="T31" s="114">
        <f t="shared" ca="1" si="19"/>
        <v>877.3</v>
      </c>
      <c r="U31" s="114">
        <f t="shared" ca="1" si="20"/>
        <v>890.84999999999991</v>
      </c>
      <c r="V31" s="114">
        <f t="shared" ca="1" si="21"/>
        <v>908.81</v>
      </c>
      <c r="W31" s="114">
        <f t="shared" ca="1" si="22"/>
        <v>890.24</v>
      </c>
      <c r="X31" s="114">
        <f t="shared" ca="1" si="23"/>
        <v>894.59999999999991</v>
      </c>
      <c r="Y31" s="114">
        <f t="shared" ca="1" si="24"/>
        <v>858.93</v>
      </c>
      <c r="Z31" s="26">
        <v>12</v>
      </c>
      <c r="AA31" s="29" t="str">
        <f ca="1">'3 ЦК'!AA31</f>
        <v>721,11</v>
      </c>
      <c r="AB31" s="29" t="str">
        <f ca="1">'3 ЦК'!AB31</f>
        <v>704,23</v>
      </c>
      <c r="AC31" s="29" t="str">
        <f ca="1">'3 ЦК'!AC31</f>
        <v>685,27</v>
      </c>
      <c r="AD31" s="29" t="str">
        <f ca="1">'3 ЦК'!AD31</f>
        <v>658,21</v>
      </c>
      <c r="AE31" s="29" t="str">
        <f ca="1">'3 ЦК'!AE31</f>
        <v>660,75</v>
      </c>
      <c r="AF31" s="29" t="str">
        <f ca="1">'3 ЦК'!AF31</f>
        <v>708,72</v>
      </c>
      <c r="AG31" s="29" t="str">
        <f ca="1">'3 ЦК'!AG31</f>
        <v>716,16</v>
      </c>
      <c r="AH31" s="29" t="str">
        <f ca="1">'3 ЦК'!AH31</f>
        <v>734,01</v>
      </c>
      <c r="AI31" s="29" t="str">
        <f ca="1">'3 ЦК'!AI31</f>
        <v>750,39</v>
      </c>
      <c r="AJ31" s="29" t="str">
        <f ca="1">'3 ЦК'!AJ31</f>
        <v>750,99</v>
      </c>
      <c r="AK31" s="29" t="str">
        <f ca="1">'3 ЦК'!AK31</f>
        <v>758,76</v>
      </c>
      <c r="AL31" s="29" t="str">
        <f ca="1">'3 ЦК'!AL31</f>
        <v>761,19</v>
      </c>
      <c r="AM31" s="29" t="str">
        <f ca="1">'3 ЦК'!AM31</f>
        <v>759,65</v>
      </c>
      <c r="AN31" s="29" t="str">
        <f ca="1">'3 ЦК'!AN31</f>
        <v>767,82</v>
      </c>
      <c r="AO31" s="29" t="str">
        <f ca="1">'3 ЦК'!AO31</f>
        <v>772,17</v>
      </c>
      <c r="AP31" s="29" t="str">
        <f ca="1">'3 ЦК'!AP31</f>
        <v>777,61</v>
      </c>
      <c r="AQ31" s="29" t="str">
        <f ca="1">'3 ЦК'!AQ31</f>
        <v>777,09</v>
      </c>
      <c r="AR31" s="29" t="str">
        <f ca="1">'3 ЦК'!AR31</f>
        <v>748,64</v>
      </c>
      <c r="AS31" s="29" t="str">
        <f ca="1">'3 ЦК'!AS31</f>
        <v>762,11</v>
      </c>
      <c r="AT31" s="29" t="str">
        <f ca="1">'3 ЦК'!AT31</f>
        <v>775,18</v>
      </c>
      <c r="AU31" s="29" t="str">
        <f ca="1">'3 ЦК'!AU31</f>
        <v>792,5</v>
      </c>
      <c r="AV31" s="29" t="str">
        <f ca="1">'3 ЦК'!AV31</f>
        <v>774,59</v>
      </c>
      <c r="AW31" s="29" t="str">
        <f ca="1">'3 ЦК'!AW31</f>
        <v>778,8</v>
      </c>
      <c r="AX31" s="29" t="str">
        <f ca="1">'3 ЦК'!AX31</f>
        <v>744,4</v>
      </c>
    </row>
    <row r="32" spans="1:50" ht="18.75">
      <c r="A32" s="26">
        <v>13</v>
      </c>
      <c r="B32" s="114">
        <f t="shared" ca="1" si="1"/>
        <v>769.74999999999989</v>
      </c>
      <c r="C32" s="114">
        <f t="shared" ca="1" si="2"/>
        <v>758.68</v>
      </c>
      <c r="D32" s="114">
        <f t="shared" ca="1" si="3"/>
        <v>742.69</v>
      </c>
      <c r="E32" s="114">
        <f t="shared" ca="1" si="4"/>
        <v>725.9</v>
      </c>
      <c r="F32" s="114">
        <f t="shared" ca="1" si="5"/>
        <v>793.04</v>
      </c>
      <c r="G32" s="114">
        <f t="shared" ca="1" si="6"/>
        <v>827.82999999999993</v>
      </c>
      <c r="H32" s="114">
        <f t="shared" ca="1" si="7"/>
        <v>829.46999999999991</v>
      </c>
      <c r="I32" s="114">
        <f t="shared" ca="1" si="8"/>
        <v>837.79</v>
      </c>
      <c r="J32" s="114">
        <f t="shared" ca="1" si="9"/>
        <v>844.17</v>
      </c>
      <c r="K32" s="114">
        <f t="shared" ca="1" si="10"/>
        <v>878.42</v>
      </c>
      <c r="L32" s="114">
        <f t="shared" ca="1" si="11"/>
        <v>882.2399999999999</v>
      </c>
      <c r="M32" s="114">
        <f t="shared" ca="1" si="12"/>
        <v>849.93999999999994</v>
      </c>
      <c r="N32" s="114">
        <f t="shared" ca="1" si="13"/>
        <v>847.61</v>
      </c>
      <c r="O32" s="114">
        <f t="shared" ca="1" si="14"/>
        <v>850.3599999999999</v>
      </c>
      <c r="P32" s="114">
        <f t="shared" ca="1" si="15"/>
        <v>852.68999999999994</v>
      </c>
      <c r="Q32" s="114">
        <f t="shared" ca="1" si="16"/>
        <v>851.75</v>
      </c>
      <c r="R32" s="114">
        <f t="shared" ca="1" si="17"/>
        <v>846.54</v>
      </c>
      <c r="S32" s="114">
        <f t="shared" ca="1" si="18"/>
        <v>835.64</v>
      </c>
      <c r="T32" s="114">
        <f t="shared" ca="1" si="19"/>
        <v>844.25</v>
      </c>
      <c r="U32" s="114">
        <f t="shared" ca="1" si="20"/>
        <v>849.82999999999993</v>
      </c>
      <c r="V32" s="114">
        <f t="shared" ca="1" si="21"/>
        <v>853.14</v>
      </c>
      <c r="W32" s="114">
        <f t="shared" ca="1" si="22"/>
        <v>840.76</v>
      </c>
      <c r="X32" s="114">
        <f t="shared" ca="1" si="23"/>
        <v>839.88999999999987</v>
      </c>
      <c r="Y32" s="114">
        <f t="shared" ca="1" si="24"/>
        <v>812.91</v>
      </c>
      <c r="Z32" s="26">
        <v>13</v>
      </c>
      <c r="AA32" s="29" t="str">
        <f ca="1">'3 ЦК'!AA32</f>
        <v>658,41</v>
      </c>
      <c r="AB32" s="29" t="str">
        <f ca="1">'3 ЦК'!AB32</f>
        <v>647,73</v>
      </c>
      <c r="AC32" s="29" t="str">
        <f ca="1">'3 ЦК'!AC32</f>
        <v>632,32</v>
      </c>
      <c r="AD32" s="29" t="str">
        <f ca="1">'3 ЦК'!AD32</f>
        <v>616,13</v>
      </c>
      <c r="AE32" s="29" t="str">
        <f ca="1">'3 ЦК'!AE32</f>
        <v>680,87</v>
      </c>
      <c r="AF32" s="29" t="str">
        <f ca="1">'3 ЦК'!AF32</f>
        <v>714,41</v>
      </c>
      <c r="AG32" s="29" t="str">
        <f ca="1">'3 ЦК'!AG32</f>
        <v>715,99</v>
      </c>
      <c r="AH32" s="29" t="str">
        <f ca="1">'3 ЦК'!AH32</f>
        <v>724,02</v>
      </c>
      <c r="AI32" s="29" t="str">
        <f ca="1">'3 ЦК'!AI32</f>
        <v>730,17</v>
      </c>
      <c r="AJ32" s="29" t="str">
        <f ca="1">'3 ЦК'!AJ32</f>
        <v>763,19</v>
      </c>
      <c r="AK32" s="29" t="str">
        <f ca="1">'3 ЦК'!AK32</f>
        <v>766,88</v>
      </c>
      <c r="AL32" s="29" t="str">
        <f ca="1">'3 ЦК'!AL32</f>
        <v>735,73</v>
      </c>
      <c r="AM32" s="29" t="str">
        <f ca="1">'3 ЦК'!AM32</f>
        <v>733,49</v>
      </c>
      <c r="AN32" s="29" t="str">
        <f ca="1">'3 ЦК'!AN32</f>
        <v>736,14</v>
      </c>
      <c r="AO32" s="29" t="str">
        <f ca="1">'3 ЦК'!AO32</f>
        <v>738,38</v>
      </c>
      <c r="AP32" s="29" t="str">
        <f ca="1">'3 ЦК'!AP32</f>
        <v>737,48</v>
      </c>
      <c r="AQ32" s="29" t="str">
        <f ca="1">'3 ЦК'!AQ32</f>
        <v>732,45</v>
      </c>
      <c r="AR32" s="29" t="str">
        <f ca="1">'3 ЦК'!AR32</f>
        <v>721,94</v>
      </c>
      <c r="AS32" s="29" t="str">
        <f ca="1">'3 ЦК'!AS32</f>
        <v>730,25</v>
      </c>
      <c r="AT32" s="29" t="str">
        <f ca="1">'3 ЦК'!AT32</f>
        <v>735,63</v>
      </c>
      <c r="AU32" s="29" t="str">
        <f ca="1">'3 ЦК'!AU32</f>
        <v>738,82</v>
      </c>
      <c r="AV32" s="29" t="str">
        <f ca="1">'3 ЦК'!AV32</f>
        <v>726,88</v>
      </c>
      <c r="AW32" s="29" t="str">
        <f ca="1">'3 ЦК'!AW32</f>
        <v>726,04</v>
      </c>
      <c r="AX32" s="29" t="str">
        <f ca="1">'3 ЦК'!AX32</f>
        <v>700,03</v>
      </c>
    </row>
    <row r="33" spans="1:50" ht="18.75">
      <c r="A33" s="26">
        <v>14</v>
      </c>
      <c r="B33" s="114">
        <f t="shared" ca="1" si="1"/>
        <v>787.42</v>
      </c>
      <c r="C33" s="114">
        <f t="shared" ca="1" si="2"/>
        <v>781.6</v>
      </c>
      <c r="D33" s="114">
        <f t="shared" ca="1" si="3"/>
        <v>765.05</v>
      </c>
      <c r="E33" s="114">
        <f t="shared" ca="1" si="4"/>
        <v>795.93</v>
      </c>
      <c r="F33" s="114">
        <f t="shared" ca="1" si="5"/>
        <v>796.55</v>
      </c>
      <c r="G33" s="114">
        <f t="shared" ca="1" si="6"/>
        <v>844.37</v>
      </c>
      <c r="H33" s="114">
        <f t="shared" ca="1" si="7"/>
        <v>843.93999999999994</v>
      </c>
      <c r="I33" s="114">
        <f t="shared" ca="1" si="8"/>
        <v>847.83</v>
      </c>
      <c r="J33" s="114">
        <f t="shared" ca="1" si="9"/>
        <v>858.95999999999992</v>
      </c>
      <c r="K33" s="114">
        <f t="shared" ca="1" si="10"/>
        <v>847.41</v>
      </c>
      <c r="L33" s="114">
        <f t="shared" ca="1" si="11"/>
        <v>873.38</v>
      </c>
      <c r="M33" s="114">
        <f t="shared" ca="1" si="12"/>
        <v>857.87999999999988</v>
      </c>
      <c r="N33" s="114">
        <f t="shared" ca="1" si="13"/>
        <v>853.03</v>
      </c>
      <c r="O33" s="114">
        <f t="shared" ca="1" si="14"/>
        <v>869.03</v>
      </c>
      <c r="P33" s="114">
        <f t="shared" ca="1" si="15"/>
        <v>867.07999999999993</v>
      </c>
      <c r="Q33" s="114">
        <f t="shared" ca="1" si="16"/>
        <v>862</v>
      </c>
      <c r="R33" s="114">
        <f t="shared" ca="1" si="17"/>
        <v>858.4</v>
      </c>
      <c r="S33" s="114">
        <f t="shared" ca="1" si="18"/>
        <v>840.97</v>
      </c>
      <c r="T33" s="114">
        <f t="shared" ca="1" si="19"/>
        <v>839.74999999999989</v>
      </c>
      <c r="U33" s="114">
        <f t="shared" ca="1" si="20"/>
        <v>849.71999999999991</v>
      </c>
      <c r="V33" s="114">
        <f t="shared" ca="1" si="21"/>
        <v>855.43</v>
      </c>
      <c r="W33" s="114">
        <f t="shared" ca="1" si="22"/>
        <v>838.59999999999991</v>
      </c>
      <c r="X33" s="114">
        <f t="shared" ca="1" si="23"/>
        <v>838.6099999999999</v>
      </c>
      <c r="Y33" s="114">
        <f t="shared" ca="1" si="24"/>
        <v>816.1</v>
      </c>
      <c r="Z33" s="26">
        <v>14</v>
      </c>
      <c r="AA33" s="29" t="str">
        <f ca="1">'3 ЦК'!AA33</f>
        <v>675,45</v>
      </c>
      <c r="AB33" s="29" t="str">
        <f ca="1">'3 ЦК'!AB33</f>
        <v>669,84</v>
      </c>
      <c r="AC33" s="29" t="str">
        <f ca="1">'3 ЦК'!AC33</f>
        <v>653,88</v>
      </c>
      <c r="AD33" s="29" t="str">
        <f ca="1">'3 ЦК'!AD33</f>
        <v>683,65</v>
      </c>
      <c r="AE33" s="29" t="str">
        <f ca="1">'3 ЦК'!AE33</f>
        <v>684,25</v>
      </c>
      <c r="AF33" s="29" t="str">
        <f ca="1">'3 ЦК'!AF33</f>
        <v>730,36</v>
      </c>
      <c r="AG33" s="29" t="str">
        <f ca="1">'3 ЦК'!AG33</f>
        <v>729,95</v>
      </c>
      <c r="AH33" s="29" t="str">
        <f ca="1">'3 ЦК'!AH33</f>
        <v>733,7</v>
      </c>
      <c r="AI33" s="29" t="str">
        <f ca="1">'3 ЦК'!AI33</f>
        <v>744,43</v>
      </c>
      <c r="AJ33" s="29" t="str">
        <f ca="1">'3 ЦК'!AJ33</f>
        <v>733,29</v>
      </c>
      <c r="AK33" s="29" t="str">
        <f ca="1">'3 ЦК'!AK33</f>
        <v>758,33</v>
      </c>
      <c r="AL33" s="29" t="str">
        <f ca="1">'3 ЦК'!AL33</f>
        <v>743,39</v>
      </c>
      <c r="AM33" s="29" t="str">
        <f ca="1">'3 ЦК'!AM33</f>
        <v>738,71</v>
      </c>
      <c r="AN33" s="29" t="str">
        <f ca="1">'3 ЦК'!AN33</f>
        <v>754,14</v>
      </c>
      <c r="AO33" s="29" t="str">
        <f ca="1">'3 ЦК'!AO33</f>
        <v>752,26</v>
      </c>
      <c r="AP33" s="29" t="str">
        <f ca="1">'3 ЦК'!AP33</f>
        <v>747,36</v>
      </c>
      <c r="AQ33" s="29" t="str">
        <f ca="1">'3 ЦК'!AQ33</f>
        <v>743,89</v>
      </c>
      <c r="AR33" s="29" t="str">
        <f ca="1">'3 ЦК'!AR33</f>
        <v>727,08</v>
      </c>
      <c r="AS33" s="29" t="str">
        <f ca="1">'3 ЦК'!AS33</f>
        <v>725,91</v>
      </c>
      <c r="AT33" s="29" t="str">
        <f ca="1">'3 ЦК'!AT33</f>
        <v>735,52</v>
      </c>
      <c r="AU33" s="29" t="str">
        <f ca="1">'3 ЦК'!AU33</f>
        <v>741,03</v>
      </c>
      <c r="AV33" s="29" t="str">
        <f ca="1">'3 ЦК'!AV33</f>
        <v>724,8</v>
      </c>
      <c r="AW33" s="29" t="str">
        <f ca="1">'3 ЦК'!AW33</f>
        <v>724,81</v>
      </c>
      <c r="AX33" s="29" t="str">
        <f ca="1">'3 ЦК'!AX33</f>
        <v>703,1</v>
      </c>
    </row>
    <row r="34" spans="1:50" ht="18.75">
      <c r="A34" s="26">
        <v>15</v>
      </c>
      <c r="B34" s="114">
        <f t="shared" ca="1" si="1"/>
        <v>844.76</v>
      </c>
      <c r="C34" s="114">
        <f t="shared" ca="1" si="2"/>
        <v>840.56000000000006</v>
      </c>
      <c r="D34" s="114">
        <f t="shared" ca="1" si="3"/>
        <v>809.56</v>
      </c>
      <c r="E34" s="114">
        <f t="shared" ca="1" si="4"/>
        <v>827.56</v>
      </c>
      <c r="F34" s="114">
        <f t="shared" ca="1" si="5"/>
        <v>847.31</v>
      </c>
      <c r="G34" s="114">
        <f t="shared" ca="1" si="6"/>
        <v>883.75</v>
      </c>
      <c r="H34" s="114">
        <f t="shared" ca="1" si="7"/>
        <v>889.84</v>
      </c>
      <c r="I34" s="114">
        <f t="shared" ca="1" si="8"/>
        <v>903.85</v>
      </c>
      <c r="J34" s="114">
        <f t="shared" ca="1" si="9"/>
        <v>919.43999999999994</v>
      </c>
      <c r="K34" s="114">
        <f t="shared" ca="1" si="10"/>
        <v>929.24</v>
      </c>
      <c r="L34" s="114">
        <f t="shared" ca="1" si="11"/>
        <v>922.27</v>
      </c>
      <c r="M34" s="114">
        <f t="shared" ca="1" si="12"/>
        <v>919.54</v>
      </c>
      <c r="N34" s="114">
        <f t="shared" ca="1" si="13"/>
        <v>919.32999999999993</v>
      </c>
      <c r="O34" s="114">
        <f t="shared" ca="1" si="14"/>
        <v>927.42</v>
      </c>
      <c r="P34" s="114">
        <f t="shared" ca="1" si="15"/>
        <v>929.71999999999991</v>
      </c>
      <c r="Q34" s="114">
        <f t="shared" ca="1" si="16"/>
        <v>929.93</v>
      </c>
      <c r="R34" s="114">
        <f t="shared" ca="1" si="17"/>
        <v>924.98</v>
      </c>
      <c r="S34" s="114">
        <f t="shared" ca="1" si="18"/>
        <v>909.45999999999992</v>
      </c>
      <c r="T34" s="114">
        <f t="shared" ca="1" si="19"/>
        <v>920.91</v>
      </c>
      <c r="U34" s="114">
        <f t="shared" ca="1" si="20"/>
        <v>924.86</v>
      </c>
      <c r="V34" s="114">
        <f t="shared" ca="1" si="21"/>
        <v>916.36999999999989</v>
      </c>
      <c r="W34" s="114">
        <f t="shared" ca="1" si="22"/>
        <v>910.34</v>
      </c>
      <c r="X34" s="114">
        <f t="shared" ca="1" si="23"/>
        <v>910.44</v>
      </c>
      <c r="Y34" s="114">
        <f t="shared" ca="1" si="24"/>
        <v>874.11999999999989</v>
      </c>
      <c r="Z34" s="26">
        <v>15</v>
      </c>
      <c r="AA34" s="29" t="str">
        <f ca="1">'3 ЦК'!AA34</f>
        <v>730,74</v>
      </c>
      <c r="AB34" s="29" t="str">
        <f ca="1">'3 ЦК'!AB34</f>
        <v>726,69</v>
      </c>
      <c r="AC34" s="29" t="str">
        <f ca="1">'3 ЦК'!AC34</f>
        <v>696,8</v>
      </c>
      <c r="AD34" s="29" t="str">
        <f ca="1">'3 ЦК'!AD34</f>
        <v>714,15</v>
      </c>
      <c r="AE34" s="29" t="str">
        <f ca="1">'3 ЦК'!AE34</f>
        <v>733,2</v>
      </c>
      <c r="AF34" s="29" t="str">
        <f ca="1">'3 ЦК'!AF34</f>
        <v>768,33</v>
      </c>
      <c r="AG34" s="29" t="str">
        <f ca="1">'3 ЦК'!AG34</f>
        <v>774,21</v>
      </c>
      <c r="AH34" s="29" t="str">
        <f ca="1">'3 ЦК'!AH34</f>
        <v>787,71</v>
      </c>
      <c r="AI34" s="29" t="str">
        <f ca="1">'3 ЦК'!AI34</f>
        <v>802,75</v>
      </c>
      <c r="AJ34" s="29" t="str">
        <f ca="1">'3 ЦК'!AJ34</f>
        <v>812,2</v>
      </c>
      <c r="AK34" s="29" t="str">
        <f ca="1">'3 ЦК'!AK34</f>
        <v>805,48</v>
      </c>
      <c r="AL34" s="29" t="str">
        <f ca="1">'3 ЦК'!AL34</f>
        <v>802,84</v>
      </c>
      <c r="AM34" s="29" t="str">
        <f ca="1">'3 ЦК'!AM34</f>
        <v>802,64</v>
      </c>
      <c r="AN34" s="29" t="str">
        <f ca="1">'3 ЦК'!AN34</f>
        <v>810,44</v>
      </c>
      <c r="AO34" s="29" t="str">
        <f ca="1">'3 ЦК'!AO34</f>
        <v>812,66</v>
      </c>
      <c r="AP34" s="29" t="str">
        <f ca="1">'3 ЦК'!AP34</f>
        <v>812,86</v>
      </c>
      <c r="AQ34" s="29" t="str">
        <f ca="1">'3 ЦК'!AQ34</f>
        <v>808,09</v>
      </c>
      <c r="AR34" s="29" t="str">
        <f ca="1">'3 ЦК'!AR34</f>
        <v>793,12</v>
      </c>
      <c r="AS34" s="29" t="str">
        <f ca="1">'3 ЦК'!AS34</f>
        <v>804,16</v>
      </c>
      <c r="AT34" s="29" t="str">
        <f ca="1">'3 ЦК'!AT34</f>
        <v>807,97</v>
      </c>
      <c r="AU34" s="29" t="str">
        <f ca="1">'3 ЦК'!AU34</f>
        <v>799,79</v>
      </c>
      <c r="AV34" s="29" t="str">
        <f ca="1">'3 ЦК'!AV34</f>
        <v>793,97</v>
      </c>
      <c r="AW34" s="29" t="str">
        <f ca="1">'3 ЦК'!AW34</f>
        <v>794,07</v>
      </c>
      <c r="AX34" s="29" t="str">
        <f ca="1">'3 ЦК'!AX34</f>
        <v>759,05</v>
      </c>
    </row>
    <row r="35" spans="1:50" ht="18.75">
      <c r="A35" s="26">
        <v>16</v>
      </c>
      <c r="B35" s="114">
        <f t="shared" ca="1" si="1"/>
        <v>847.93999999999994</v>
      </c>
      <c r="C35" s="114">
        <f t="shared" ca="1" si="2"/>
        <v>839.37999999999988</v>
      </c>
      <c r="D35" s="114">
        <f t="shared" ca="1" si="3"/>
        <v>812.38</v>
      </c>
      <c r="E35" s="114">
        <f t="shared" ca="1" si="4"/>
        <v>811.92</v>
      </c>
      <c r="F35" s="114">
        <f t="shared" ca="1" si="5"/>
        <v>824.1</v>
      </c>
      <c r="G35" s="114">
        <f t="shared" ca="1" si="6"/>
        <v>858.13</v>
      </c>
      <c r="H35" s="114">
        <f t="shared" ca="1" si="7"/>
        <v>873.86999999999989</v>
      </c>
      <c r="I35" s="114">
        <f t="shared" ca="1" si="8"/>
        <v>886.69999999999993</v>
      </c>
      <c r="J35" s="114">
        <f t="shared" ca="1" si="9"/>
        <v>905.92</v>
      </c>
      <c r="K35" s="114">
        <f t="shared" ca="1" si="10"/>
        <v>916.7299999999999</v>
      </c>
      <c r="L35" s="114">
        <f t="shared" ca="1" si="11"/>
        <v>916.88999999999987</v>
      </c>
      <c r="M35" s="114">
        <f t="shared" ca="1" si="12"/>
        <v>915.67</v>
      </c>
      <c r="N35" s="114">
        <f t="shared" ca="1" si="13"/>
        <v>923.34999999999991</v>
      </c>
      <c r="O35" s="114">
        <f t="shared" ca="1" si="14"/>
        <v>925.3</v>
      </c>
      <c r="P35" s="114">
        <f t="shared" ca="1" si="15"/>
        <v>927.19999999999993</v>
      </c>
      <c r="Q35" s="114">
        <f t="shared" ca="1" si="16"/>
        <v>933.9899999999999</v>
      </c>
      <c r="R35" s="114">
        <f t="shared" ca="1" si="17"/>
        <v>928.35</v>
      </c>
      <c r="S35" s="114">
        <f t="shared" ca="1" si="18"/>
        <v>922.24</v>
      </c>
      <c r="T35" s="114">
        <f t="shared" ca="1" si="19"/>
        <v>924.33</v>
      </c>
      <c r="U35" s="114">
        <f t="shared" ca="1" si="20"/>
        <v>926.83999999999992</v>
      </c>
      <c r="V35" s="114">
        <f t="shared" ca="1" si="21"/>
        <v>913.89999999999986</v>
      </c>
      <c r="W35" s="114">
        <f t="shared" ca="1" si="22"/>
        <v>899.05</v>
      </c>
      <c r="X35" s="114">
        <f t="shared" ca="1" si="23"/>
        <v>899.50999999999988</v>
      </c>
      <c r="Y35" s="114">
        <f t="shared" ca="1" si="24"/>
        <v>871.17</v>
      </c>
      <c r="Z35" s="26">
        <v>16</v>
      </c>
      <c r="AA35" s="29" t="str">
        <f ca="1">'3 ЦК'!AA35</f>
        <v>733,8</v>
      </c>
      <c r="AB35" s="29" t="str">
        <f ca="1">'3 ЦК'!AB35</f>
        <v>725,55</v>
      </c>
      <c r="AC35" s="29" t="str">
        <f ca="1">'3 ЦК'!AC35</f>
        <v>699,51</v>
      </c>
      <c r="AD35" s="29" t="str">
        <f ca="1">'3 ЦК'!AD35</f>
        <v>699,07</v>
      </c>
      <c r="AE35" s="29" t="str">
        <f ca="1">'3 ЦК'!AE35</f>
        <v>710,82</v>
      </c>
      <c r="AF35" s="29" t="str">
        <f ca="1">'3 ЦК'!AF35</f>
        <v>743,63</v>
      </c>
      <c r="AG35" s="29" t="str">
        <f ca="1">'3 ЦК'!AG35</f>
        <v>758,81</v>
      </c>
      <c r="AH35" s="29" t="str">
        <f ca="1">'3 ЦК'!AH35</f>
        <v>771,18</v>
      </c>
      <c r="AI35" s="29" t="str">
        <f ca="1">'3 ЦК'!AI35</f>
        <v>789,71</v>
      </c>
      <c r="AJ35" s="29" t="str">
        <f ca="1">'3 ЦК'!AJ35</f>
        <v>800,13</v>
      </c>
      <c r="AK35" s="29" t="str">
        <f ca="1">'3 ЦК'!AK35</f>
        <v>800,29</v>
      </c>
      <c r="AL35" s="29" t="str">
        <f ca="1">'3 ЦК'!AL35</f>
        <v>799,11</v>
      </c>
      <c r="AM35" s="29" t="str">
        <f ca="1">'3 ЦК'!AM35</f>
        <v>806,52</v>
      </c>
      <c r="AN35" s="29" t="str">
        <f ca="1">'3 ЦК'!AN35</f>
        <v>808,4</v>
      </c>
      <c r="AO35" s="29" t="str">
        <f ca="1">'3 ЦК'!AO35</f>
        <v>810,23</v>
      </c>
      <c r="AP35" s="29" t="str">
        <f ca="1">'3 ЦК'!AP35</f>
        <v>816,78</v>
      </c>
      <c r="AQ35" s="29" t="str">
        <f ca="1">'3 ЦК'!AQ35</f>
        <v>811,34</v>
      </c>
      <c r="AR35" s="29" t="str">
        <f ca="1">'3 ЦК'!AR35</f>
        <v>805,45</v>
      </c>
      <c r="AS35" s="29" t="str">
        <f ca="1">'3 ЦК'!AS35</f>
        <v>807,46</v>
      </c>
      <c r="AT35" s="29" t="str">
        <f ca="1">'3 ЦК'!AT35</f>
        <v>809,88</v>
      </c>
      <c r="AU35" s="29" t="str">
        <f ca="1">'3 ЦК'!AU35</f>
        <v>797,41</v>
      </c>
      <c r="AV35" s="29" t="str">
        <f ca="1">'3 ЦК'!AV35</f>
        <v>783,09</v>
      </c>
      <c r="AW35" s="29" t="str">
        <f ca="1">'3 ЦК'!AW35</f>
        <v>783,53</v>
      </c>
      <c r="AX35" s="29" t="str">
        <f ca="1">'3 ЦК'!AX35</f>
        <v>756,2</v>
      </c>
    </row>
    <row r="36" spans="1:50" ht="18.75">
      <c r="A36" s="26">
        <v>17</v>
      </c>
      <c r="B36" s="114">
        <f t="shared" ca="1" si="1"/>
        <v>807.95999999999992</v>
      </c>
      <c r="C36" s="114">
        <f t="shared" ca="1" si="2"/>
        <v>807.83999999999992</v>
      </c>
      <c r="D36" s="114">
        <f t="shared" ca="1" si="3"/>
        <v>804.75999999999988</v>
      </c>
      <c r="E36" s="114">
        <f t="shared" ca="1" si="4"/>
        <v>808.96999999999991</v>
      </c>
      <c r="F36" s="114">
        <f t="shared" ca="1" si="5"/>
        <v>850.27999999999986</v>
      </c>
      <c r="G36" s="114">
        <f t="shared" ca="1" si="6"/>
        <v>893.91</v>
      </c>
      <c r="H36" s="114">
        <f t="shared" ca="1" si="7"/>
        <v>896.11999999999989</v>
      </c>
      <c r="I36" s="114">
        <f t="shared" ca="1" si="8"/>
        <v>902.86999999999989</v>
      </c>
      <c r="J36" s="114">
        <f t="shared" ca="1" si="9"/>
        <v>914.2</v>
      </c>
      <c r="K36" s="114">
        <f t="shared" ca="1" si="10"/>
        <v>1244.7200000000003</v>
      </c>
      <c r="L36" s="114">
        <f t="shared" ca="1" si="11"/>
        <v>1245.96</v>
      </c>
      <c r="M36" s="114">
        <f t="shared" ca="1" si="12"/>
        <v>1245.95</v>
      </c>
      <c r="N36" s="114">
        <f t="shared" ca="1" si="13"/>
        <v>1246.3100000000002</v>
      </c>
      <c r="O36" s="114">
        <f t="shared" ca="1" si="14"/>
        <v>1246.18</v>
      </c>
      <c r="P36" s="114">
        <f t="shared" ca="1" si="15"/>
        <v>1245.99</v>
      </c>
      <c r="Q36" s="114">
        <f t="shared" ca="1" si="16"/>
        <v>1245.7700000000002</v>
      </c>
      <c r="R36" s="114">
        <f t="shared" ca="1" si="17"/>
        <v>911.66</v>
      </c>
      <c r="S36" s="114">
        <f t="shared" ca="1" si="18"/>
        <v>1246.7</v>
      </c>
      <c r="T36" s="114">
        <f t="shared" ca="1" si="19"/>
        <v>1246.8200000000002</v>
      </c>
      <c r="U36" s="114">
        <f t="shared" ca="1" si="20"/>
        <v>1246.6000000000001</v>
      </c>
      <c r="V36" s="114">
        <f t="shared" ca="1" si="21"/>
        <v>862.52</v>
      </c>
      <c r="W36" s="114">
        <f t="shared" ca="1" si="22"/>
        <v>855.58999999999992</v>
      </c>
      <c r="X36" s="114">
        <f t="shared" ca="1" si="23"/>
        <v>837.39</v>
      </c>
      <c r="Y36" s="114">
        <f t="shared" ca="1" si="24"/>
        <v>820.76</v>
      </c>
      <c r="Z36" s="26">
        <v>17</v>
      </c>
      <c r="AA36" s="29" t="str">
        <f ca="1">'3 ЦК'!AA36</f>
        <v>695,25</v>
      </c>
      <c r="AB36" s="29" t="str">
        <f ca="1">'3 ЦК'!AB36</f>
        <v>695,14</v>
      </c>
      <c r="AC36" s="29" t="str">
        <f ca="1">'3 ЦК'!AC36</f>
        <v>692,17</v>
      </c>
      <c r="AD36" s="29" t="str">
        <f ca="1">'3 ЦК'!AD36</f>
        <v>696,23</v>
      </c>
      <c r="AE36" s="29" t="str">
        <f ca="1">'3 ЦК'!AE36</f>
        <v>736,06</v>
      </c>
      <c r="AF36" s="29" t="str">
        <f ca="1">'3 ЦК'!AF36</f>
        <v>778,13</v>
      </c>
      <c r="AG36" s="29" t="str">
        <f ca="1">'3 ЦК'!AG36</f>
        <v>780,26</v>
      </c>
      <c r="AH36" s="29" t="str">
        <f ca="1">'3 ЦК'!AH36</f>
        <v>786,77</v>
      </c>
      <c r="AI36" s="29" t="str">
        <f ca="1">'3 ЦК'!AI36</f>
        <v>797,69</v>
      </c>
      <c r="AJ36" s="29" t="str">
        <f ca="1">'3 ЦК'!AJ36</f>
        <v>1116,4</v>
      </c>
      <c r="AK36" s="29" t="str">
        <f ca="1">'3 ЦК'!AK36</f>
        <v>1117,59</v>
      </c>
      <c r="AL36" s="29" t="str">
        <f ca="1">'3 ЦК'!AL36</f>
        <v>1117,58</v>
      </c>
      <c r="AM36" s="29" t="str">
        <f ca="1">'3 ЦК'!AM36</f>
        <v>1117,93</v>
      </c>
      <c r="AN36" s="29" t="str">
        <f ca="1">'3 ЦК'!AN36</f>
        <v>1117,81</v>
      </c>
      <c r="AO36" s="29" t="str">
        <f ca="1">'3 ЦК'!AO36</f>
        <v>1117,62</v>
      </c>
      <c r="AP36" s="29" t="str">
        <f ca="1">'3 ЦК'!AP36</f>
        <v>1117,41</v>
      </c>
      <c r="AQ36" s="29" t="str">
        <f ca="1">'3 ЦК'!AQ36</f>
        <v>795,25</v>
      </c>
      <c r="AR36" s="29" t="str">
        <f ca="1">'3 ЦК'!AR36</f>
        <v>1118,31</v>
      </c>
      <c r="AS36" s="29" t="str">
        <f ca="1">'3 ЦК'!AS36</f>
        <v>1118,42</v>
      </c>
      <c r="AT36" s="29" t="str">
        <f ca="1">'3 ЦК'!AT36</f>
        <v>1118,21</v>
      </c>
      <c r="AU36" s="29" t="str">
        <f ca="1">'3 ЦК'!AU36</f>
        <v>747,86</v>
      </c>
      <c r="AV36" s="29" t="str">
        <f ca="1">'3 ЦК'!AV36</f>
        <v>741,18</v>
      </c>
      <c r="AW36" s="29" t="str">
        <f ca="1">'3 ЦК'!AW36</f>
        <v>723,63</v>
      </c>
      <c r="AX36" s="29" t="str">
        <f ca="1">'3 ЦК'!AX36</f>
        <v>707,6</v>
      </c>
    </row>
    <row r="37" spans="1:50" ht="18.75">
      <c r="A37" s="26">
        <v>18</v>
      </c>
      <c r="B37" s="114">
        <f t="shared" ca="1" si="1"/>
        <v>795.93999999999994</v>
      </c>
      <c r="C37" s="114">
        <f t="shared" ca="1" si="2"/>
        <v>810.8</v>
      </c>
      <c r="D37" s="114">
        <f t="shared" ca="1" si="3"/>
        <v>794.62999999999988</v>
      </c>
      <c r="E37" s="114">
        <f t="shared" ca="1" si="4"/>
        <v>801.33999999999992</v>
      </c>
      <c r="F37" s="114">
        <f t="shared" ca="1" si="5"/>
        <v>837.46</v>
      </c>
      <c r="G37" s="114">
        <f t="shared" ca="1" si="6"/>
        <v>1248.0800000000002</v>
      </c>
      <c r="H37" s="114">
        <f t="shared" ca="1" si="7"/>
        <v>1247.43</v>
      </c>
      <c r="I37" s="114">
        <f t="shared" ca="1" si="8"/>
        <v>1247.3400000000001</v>
      </c>
      <c r="J37" s="114">
        <f t="shared" ca="1" si="9"/>
        <v>1246.72</v>
      </c>
      <c r="K37" s="114">
        <f t="shared" ca="1" si="10"/>
        <v>1246.8100000000002</v>
      </c>
      <c r="L37" s="114">
        <f t="shared" ca="1" si="11"/>
        <v>1246.5700000000002</v>
      </c>
      <c r="M37" s="114">
        <f t="shared" ca="1" si="12"/>
        <v>1247.1300000000001</v>
      </c>
      <c r="N37" s="114">
        <f t="shared" ca="1" si="13"/>
        <v>1248.43</v>
      </c>
      <c r="O37" s="114">
        <f t="shared" ca="1" si="14"/>
        <v>1247.8600000000001</v>
      </c>
      <c r="P37" s="114">
        <f t="shared" ca="1" si="15"/>
        <v>1246.8500000000001</v>
      </c>
      <c r="Q37" s="114">
        <f t="shared" ca="1" si="16"/>
        <v>1246.5900000000001</v>
      </c>
      <c r="R37" s="114">
        <f t="shared" ca="1" si="17"/>
        <v>1245.8800000000001</v>
      </c>
      <c r="S37" s="114">
        <f t="shared" ca="1" si="18"/>
        <v>1247.5900000000001</v>
      </c>
      <c r="T37" s="114">
        <f t="shared" ca="1" si="19"/>
        <v>1247.44</v>
      </c>
      <c r="U37" s="114">
        <f t="shared" ca="1" si="20"/>
        <v>1246.8000000000002</v>
      </c>
      <c r="V37" s="114">
        <f t="shared" ca="1" si="21"/>
        <v>865.64</v>
      </c>
      <c r="W37" s="114">
        <f t="shared" ca="1" si="22"/>
        <v>856.3599999999999</v>
      </c>
      <c r="X37" s="114">
        <f t="shared" ca="1" si="23"/>
        <v>823.39</v>
      </c>
      <c r="Y37" s="114">
        <f t="shared" ca="1" si="24"/>
        <v>813.82999999999993</v>
      </c>
      <c r="Z37" s="26">
        <v>18</v>
      </c>
      <c r="AA37" s="29" t="str">
        <f ca="1">'3 ЦК'!AA37</f>
        <v>683,66</v>
      </c>
      <c r="AB37" s="29" t="str">
        <f ca="1">'3 ЦК'!AB37</f>
        <v>697,99</v>
      </c>
      <c r="AC37" s="29" t="str">
        <f ca="1">'3 ЦК'!AC37</f>
        <v>682,4</v>
      </c>
      <c r="AD37" s="29" t="str">
        <f ca="1">'3 ЦК'!AD37</f>
        <v>688,87</v>
      </c>
      <c r="AE37" s="29" t="str">
        <f ca="1">'3 ЦК'!AE37</f>
        <v>723,7</v>
      </c>
      <c r="AF37" s="29" t="str">
        <f ca="1">'3 ЦК'!AF37</f>
        <v>1119,64</v>
      </c>
      <c r="AG37" s="29" t="str">
        <f ca="1">'3 ЦК'!AG37</f>
        <v>1119,01</v>
      </c>
      <c r="AH37" s="29" t="str">
        <f ca="1">'3 ЦК'!AH37</f>
        <v>1118,92</v>
      </c>
      <c r="AI37" s="29" t="str">
        <f ca="1">'3 ЦК'!AI37</f>
        <v>1118,33</v>
      </c>
      <c r="AJ37" s="29" t="str">
        <f ca="1">'3 ЦК'!AJ37</f>
        <v>1118,41</v>
      </c>
      <c r="AK37" s="29" t="str">
        <f ca="1">'3 ЦК'!AK37</f>
        <v>1118,18</v>
      </c>
      <c r="AL37" s="29" t="str">
        <f ca="1">'3 ЦК'!AL37</f>
        <v>1118,72</v>
      </c>
      <c r="AM37" s="29" t="str">
        <f ca="1">'3 ЦК'!AM37</f>
        <v>1119,98</v>
      </c>
      <c r="AN37" s="29" t="str">
        <f ca="1">'3 ЦК'!AN37</f>
        <v>1119,43</v>
      </c>
      <c r="AO37" s="29" t="str">
        <f ca="1">'3 ЦК'!AO37</f>
        <v>1118,45</v>
      </c>
      <c r="AP37" s="29" t="str">
        <f ca="1">'3 ЦК'!AP37</f>
        <v>1118,2</v>
      </c>
      <c r="AQ37" s="29" t="str">
        <f ca="1">'3 ЦК'!AQ37</f>
        <v>1117,52</v>
      </c>
      <c r="AR37" s="29" t="str">
        <f ca="1">'3 ЦК'!AR37</f>
        <v>1119,17</v>
      </c>
      <c r="AS37" s="29" t="str">
        <f ca="1">'3 ЦК'!AS37</f>
        <v>1119,02</v>
      </c>
      <c r="AT37" s="29" t="str">
        <f ca="1">'3 ЦК'!AT37</f>
        <v>1118,4</v>
      </c>
      <c r="AU37" s="29" t="str">
        <f ca="1">'3 ЦК'!AU37</f>
        <v>750,87</v>
      </c>
      <c r="AV37" s="29" t="str">
        <f ca="1">'3 ЦК'!AV37</f>
        <v>741,92</v>
      </c>
      <c r="AW37" s="29" t="str">
        <f ca="1">'3 ЦК'!AW37</f>
        <v>710,13</v>
      </c>
      <c r="AX37" s="29" t="str">
        <f ca="1">'3 ЦК'!AX37</f>
        <v>700,91</v>
      </c>
    </row>
    <row r="38" spans="1:50" ht="18.75">
      <c r="A38" s="26">
        <v>19</v>
      </c>
      <c r="B38" s="114">
        <f t="shared" ca="1" si="1"/>
        <v>768.20999999999992</v>
      </c>
      <c r="C38" s="114">
        <f t="shared" ca="1" si="2"/>
        <v>765.87999999999988</v>
      </c>
      <c r="D38" s="114">
        <f t="shared" ca="1" si="3"/>
        <v>734.94999999999993</v>
      </c>
      <c r="E38" s="114">
        <f t="shared" ca="1" si="4"/>
        <v>748.7299999999999</v>
      </c>
      <c r="F38" s="114">
        <f t="shared" ca="1" si="5"/>
        <v>799.86</v>
      </c>
      <c r="G38" s="114">
        <f t="shared" ca="1" si="6"/>
        <v>837.43999999999994</v>
      </c>
      <c r="H38" s="114">
        <f t="shared" ca="1" si="7"/>
        <v>1246.3900000000001</v>
      </c>
      <c r="I38" s="114">
        <f t="shared" ca="1" si="8"/>
        <v>1246.2700000000002</v>
      </c>
      <c r="J38" s="114">
        <f t="shared" ca="1" si="9"/>
        <v>1245.3500000000001</v>
      </c>
      <c r="K38" s="114">
        <f t="shared" ca="1" si="10"/>
        <v>1245.6200000000001</v>
      </c>
      <c r="L38" s="114">
        <f t="shared" ca="1" si="11"/>
        <v>1245.5500000000002</v>
      </c>
      <c r="M38" s="114">
        <f t="shared" ca="1" si="12"/>
        <v>1245.3400000000001</v>
      </c>
      <c r="N38" s="114">
        <f t="shared" ca="1" si="13"/>
        <v>1245.8900000000001</v>
      </c>
      <c r="O38" s="114">
        <f t="shared" ca="1" si="14"/>
        <v>1247.18</v>
      </c>
      <c r="P38" s="114">
        <f t="shared" ca="1" si="15"/>
        <v>1247.2</v>
      </c>
      <c r="Q38" s="114">
        <f t="shared" ca="1" si="16"/>
        <v>1247.1000000000001</v>
      </c>
      <c r="R38" s="114">
        <f t="shared" ca="1" si="17"/>
        <v>1246.8800000000001</v>
      </c>
      <c r="S38" s="114">
        <f t="shared" ca="1" si="18"/>
        <v>1247.0900000000001</v>
      </c>
      <c r="T38" s="114">
        <f t="shared" ca="1" si="19"/>
        <v>1246.6300000000001</v>
      </c>
      <c r="U38" s="114">
        <f t="shared" ca="1" si="20"/>
        <v>1246.0800000000002</v>
      </c>
      <c r="V38" s="114">
        <f t="shared" ca="1" si="21"/>
        <v>1245.6000000000001</v>
      </c>
      <c r="W38" s="114">
        <f t="shared" ca="1" si="22"/>
        <v>829.17</v>
      </c>
      <c r="X38" s="114">
        <f t="shared" ca="1" si="23"/>
        <v>790.09999999999991</v>
      </c>
      <c r="Y38" s="114">
        <f t="shared" ca="1" si="24"/>
        <v>811.93</v>
      </c>
      <c r="Z38" s="26">
        <v>19</v>
      </c>
      <c r="AA38" s="29" t="str">
        <f ca="1">'3 ЦК'!AA38</f>
        <v>656,92</v>
      </c>
      <c r="AB38" s="29" t="str">
        <f ca="1">'3 ЦК'!AB38</f>
        <v>654,68</v>
      </c>
      <c r="AC38" s="29" t="str">
        <f ca="1">'3 ЦК'!AC38</f>
        <v>624,85</v>
      </c>
      <c r="AD38" s="29" t="str">
        <f ca="1">'3 ЦК'!AD38</f>
        <v>638,14</v>
      </c>
      <c r="AE38" s="29" t="str">
        <f ca="1">'3 ЦК'!AE38</f>
        <v>687,44</v>
      </c>
      <c r="AF38" s="29" t="str">
        <f ca="1">'3 ЦК'!AF38</f>
        <v>723,68</v>
      </c>
      <c r="AG38" s="29" t="str">
        <f ca="1">'3 ЦК'!AG38</f>
        <v>1118,01</v>
      </c>
      <c r="AH38" s="29" t="str">
        <f ca="1">'3 ЦК'!AH38</f>
        <v>1117,89</v>
      </c>
      <c r="AI38" s="29" t="str">
        <f ca="1">'3 ЦК'!AI38</f>
        <v>1117,01</v>
      </c>
      <c r="AJ38" s="29" t="str">
        <f ca="1">'3 ЦК'!AJ38</f>
        <v>1117,27</v>
      </c>
      <c r="AK38" s="29" t="str">
        <f ca="1">'3 ЦК'!AK38</f>
        <v>1117,2</v>
      </c>
      <c r="AL38" s="29" t="str">
        <f ca="1">'3 ЦК'!AL38</f>
        <v>1117</v>
      </c>
      <c r="AM38" s="29" t="str">
        <f ca="1">'3 ЦК'!AM38</f>
        <v>1117,53</v>
      </c>
      <c r="AN38" s="29" t="str">
        <f ca="1">'3 ЦК'!AN38</f>
        <v>1118,77</v>
      </c>
      <c r="AO38" s="29" t="str">
        <f ca="1">'3 ЦК'!AO38</f>
        <v>1118,79</v>
      </c>
      <c r="AP38" s="29" t="str">
        <f ca="1">'3 ЦК'!AP38</f>
        <v>1118,69</v>
      </c>
      <c r="AQ38" s="29" t="str">
        <f ca="1">'3 ЦК'!AQ38</f>
        <v>1118,48</v>
      </c>
      <c r="AR38" s="29" t="str">
        <f ca="1">'3 ЦК'!AR38</f>
        <v>1118,68</v>
      </c>
      <c r="AS38" s="29" t="str">
        <f ca="1">'3 ЦК'!AS38</f>
        <v>1118,24</v>
      </c>
      <c r="AT38" s="29" t="str">
        <f ca="1">'3 ЦК'!AT38</f>
        <v>1117,71</v>
      </c>
      <c r="AU38" s="29" t="str">
        <f ca="1">'3 ЦК'!AU38</f>
        <v>1117,25</v>
      </c>
      <c r="AV38" s="29" t="str">
        <f ca="1">'3 ЦК'!AV38</f>
        <v>715,7</v>
      </c>
      <c r="AW38" s="29" t="str">
        <f ca="1">'3 ЦК'!AW38</f>
        <v>678,03</v>
      </c>
      <c r="AX38" s="29" t="str">
        <f ca="1">'3 ЦК'!AX38</f>
        <v>699,08</v>
      </c>
    </row>
    <row r="39" spans="1:50" ht="18.75">
      <c r="A39" s="26">
        <v>20</v>
      </c>
      <c r="B39" s="114">
        <f t="shared" ca="1" si="1"/>
        <v>804.89999999999986</v>
      </c>
      <c r="C39" s="114">
        <f t="shared" ca="1" si="2"/>
        <v>801.96999999999991</v>
      </c>
      <c r="D39" s="114">
        <f t="shared" ca="1" si="3"/>
        <v>767.66</v>
      </c>
      <c r="E39" s="114">
        <f t="shared" ca="1" si="4"/>
        <v>775.29</v>
      </c>
      <c r="F39" s="114">
        <f t="shared" ca="1" si="5"/>
        <v>1247.98</v>
      </c>
      <c r="G39" s="114">
        <f t="shared" ca="1" si="6"/>
        <v>1245.98</v>
      </c>
      <c r="H39" s="114">
        <f t="shared" ca="1" si="7"/>
        <v>1247.8500000000001</v>
      </c>
      <c r="I39" s="114">
        <f t="shared" ca="1" si="8"/>
        <v>1247.6400000000001</v>
      </c>
      <c r="J39" s="114">
        <f t="shared" ca="1" si="9"/>
        <v>1246.24</v>
      </c>
      <c r="K39" s="114">
        <f t="shared" ca="1" si="10"/>
        <v>1246.3400000000001</v>
      </c>
      <c r="L39" s="114">
        <f t="shared" ca="1" si="11"/>
        <v>1246.2800000000002</v>
      </c>
      <c r="M39" s="114">
        <f t="shared" ca="1" si="12"/>
        <v>1246.0400000000002</v>
      </c>
      <c r="N39" s="114">
        <f t="shared" ca="1" si="13"/>
        <v>1246.6000000000001</v>
      </c>
      <c r="O39" s="114">
        <f t="shared" ca="1" si="14"/>
        <v>1248.3700000000001</v>
      </c>
      <c r="P39" s="114">
        <f t="shared" ca="1" si="15"/>
        <v>1248.1500000000001</v>
      </c>
      <c r="Q39" s="114">
        <f t="shared" ca="1" si="16"/>
        <v>1248.0700000000002</v>
      </c>
      <c r="R39" s="114">
        <f t="shared" ca="1" si="17"/>
        <v>1247.48</v>
      </c>
      <c r="S39" s="114">
        <f t="shared" ca="1" si="18"/>
        <v>1248.94</v>
      </c>
      <c r="T39" s="114">
        <f t="shared" ca="1" si="19"/>
        <v>1247.1300000000001</v>
      </c>
      <c r="U39" s="114">
        <f t="shared" ca="1" si="20"/>
        <v>1246.47</v>
      </c>
      <c r="V39" s="114">
        <f t="shared" ca="1" si="21"/>
        <v>1245.2800000000002</v>
      </c>
      <c r="W39" s="114">
        <f t="shared" ca="1" si="22"/>
        <v>844.92</v>
      </c>
      <c r="X39" s="114">
        <f t="shared" ca="1" si="23"/>
        <v>826.54</v>
      </c>
      <c r="Y39" s="114">
        <f t="shared" ca="1" si="24"/>
        <v>822.63999999999987</v>
      </c>
      <c r="Z39" s="26">
        <v>20</v>
      </c>
      <c r="AA39" s="29" t="str">
        <f ca="1">'3 ЦК'!AA39</f>
        <v>692,3</v>
      </c>
      <c r="AB39" s="29" t="str">
        <f ca="1">'3 ЦК'!AB39</f>
        <v>689,48</v>
      </c>
      <c r="AC39" s="29" t="str">
        <f ca="1">'3 ЦК'!AC39</f>
        <v>656,39</v>
      </c>
      <c r="AD39" s="29" t="str">
        <f ca="1">'3 ЦК'!AD39</f>
        <v>663,75</v>
      </c>
      <c r="AE39" s="29" t="str">
        <f ca="1">'3 ЦК'!AE39</f>
        <v>1119,54</v>
      </c>
      <c r="AF39" s="29" t="str">
        <f ca="1">'3 ЦК'!AF39</f>
        <v>1117,61</v>
      </c>
      <c r="AG39" s="29" t="str">
        <f ca="1">'3 ЦК'!AG39</f>
        <v>1119,42</v>
      </c>
      <c r="AH39" s="29" t="str">
        <f ca="1">'3 ЦК'!AH39</f>
        <v>1119,21</v>
      </c>
      <c r="AI39" s="29" t="str">
        <f ca="1">'3 ЦК'!AI39</f>
        <v>1117,86</v>
      </c>
      <c r="AJ39" s="29" t="str">
        <f ca="1">'3 ЦК'!AJ39</f>
        <v>1117,96</v>
      </c>
      <c r="AK39" s="29" t="str">
        <f ca="1">'3 ЦК'!AK39</f>
        <v>1117,9</v>
      </c>
      <c r="AL39" s="29" t="str">
        <f ca="1">'3 ЦК'!AL39</f>
        <v>1117,67</v>
      </c>
      <c r="AM39" s="29" t="str">
        <f ca="1">'3 ЦК'!AM39</f>
        <v>1118,21</v>
      </c>
      <c r="AN39" s="29" t="str">
        <f ca="1">'3 ЦК'!AN39</f>
        <v>1119,92</v>
      </c>
      <c r="AO39" s="29" t="str">
        <f ca="1">'3 ЦК'!AO39</f>
        <v>1119,71</v>
      </c>
      <c r="AP39" s="29" t="str">
        <f ca="1">'3 ЦК'!AP39</f>
        <v>1119,63</v>
      </c>
      <c r="AQ39" s="29" t="str">
        <f ca="1">'3 ЦК'!AQ39</f>
        <v>1119,06</v>
      </c>
      <c r="AR39" s="29" t="str">
        <f ca="1">'3 ЦК'!AR39</f>
        <v>1120,47</v>
      </c>
      <c r="AS39" s="29" t="str">
        <f ca="1">'3 ЦК'!AS39</f>
        <v>1118,72</v>
      </c>
      <c r="AT39" s="29" t="str">
        <f ca="1">'3 ЦК'!AT39</f>
        <v>1118,09</v>
      </c>
      <c r="AU39" s="29" t="str">
        <f ca="1">'3 ЦК'!AU39</f>
        <v>1116,94</v>
      </c>
      <c r="AV39" s="29" t="str">
        <f ca="1">'3 ЦК'!AV39</f>
        <v>730,89</v>
      </c>
      <c r="AW39" s="29" t="str">
        <f ca="1">'3 ЦК'!AW39</f>
        <v>713,17</v>
      </c>
      <c r="AX39" s="29" t="str">
        <f ca="1">'3 ЦК'!AX39</f>
        <v>709,41</v>
      </c>
    </row>
    <row r="40" spans="1:50" ht="18.75">
      <c r="A40" s="26">
        <v>21</v>
      </c>
      <c r="B40" s="114">
        <f t="shared" ca="1" si="1"/>
        <v>821.71999999999991</v>
      </c>
      <c r="C40" s="114">
        <f t="shared" ca="1" si="2"/>
        <v>820.93999999999994</v>
      </c>
      <c r="D40" s="114">
        <f t="shared" ca="1" si="3"/>
        <v>795.14</v>
      </c>
      <c r="E40" s="114">
        <f t="shared" ca="1" si="4"/>
        <v>811.81999999999994</v>
      </c>
      <c r="F40" s="114">
        <f t="shared" ca="1" si="5"/>
        <v>863.3599999999999</v>
      </c>
      <c r="G40" s="114">
        <f t="shared" ca="1" si="6"/>
        <v>1257.99</v>
      </c>
      <c r="H40" s="114">
        <f t="shared" ca="1" si="7"/>
        <v>1259.0400000000002</v>
      </c>
      <c r="I40" s="114">
        <f t="shared" ca="1" si="8"/>
        <v>1258.5600000000002</v>
      </c>
      <c r="J40" s="114">
        <f t="shared" ca="1" si="9"/>
        <v>1257.3799999999999</v>
      </c>
      <c r="K40" s="114">
        <f t="shared" ca="1" si="10"/>
        <v>1257.45</v>
      </c>
      <c r="L40" s="114">
        <f t="shared" ca="1" si="11"/>
        <v>1257.1600000000001</v>
      </c>
      <c r="M40" s="114">
        <f t="shared" ca="1" si="12"/>
        <v>1257.92</v>
      </c>
      <c r="N40" s="114">
        <f t="shared" ca="1" si="13"/>
        <v>1260.0300000000002</v>
      </c>
      <c r="O40" s="114">
        <f t="shared" ca="1" si="14"/>
        <v>1259.2300000000002</v>
      </c>
      <c r="P40" s="114">
        <f t="shared" ca="1" si="15"/>
        <v>1259.0400000000002</v>
      </c>
      <c r="Q40" s="114">
        <f t="shared" ca="1" si="16"/>
        <v>1258.5300000000002</v>
      </c>
      <c r="R40" s="114">
        <f t="shared" ca="1" si="17"/>
        <v>1257.92</v>
      </c>
      <c r="S40" s="114">
        <f t="shared" ca="1" si="18"/>
        <v>1259.1600000000001</v>
      </c>
      <c r="T40" s="114">
        <f t="shared" ca="1" si="19"/>
        <v>1257.6499999999999</v>
      </c>
      <c r="U40" s="114">
        <f t="shared" ca="1" si="20"/>
        <v>1257.03</v>
      </c>
      <c r="V40" s="114">
        <f t="shared" ca="1" si="21"/>
        <v>1255.6300000000001</v>
      </c>
      <c r="W40" s="114">
        <f t="shared" ca="1" si="22"/>
        <v>896.4</v>
      </c>
      <c r="X40" s="114">
        <f t="shared" ca="1" si="23"/>
        <v>855.95999999999992</v>
      </c>
      <c r="Y40" s="114">
        <f t="shared" ca="1" si="24"/>
        <v>855.53</v>
      </c>
      <c r="Z40" s="26">
        <v>21</v>
      </c>
      <c r="AA40" s="29" t="str">
        <f ca="1">'3 ЦК'!AA40</f>
        <v>708,52</v>
      </c>
      <c r="AB40" s="29" t="str">
        <f ca="1">'3 ЦК'!AB40</f>
        <v>707,77</v>
      </c>
      <c r="AC40" s="29" t="str">
        <f ca="1">'3 ЦК'!AC40</f>
        <v>682,89</v>
      </c>
      <c r="AD40" s="29" t="str">
        <f ca="1">'3 ЦК'!AD40</f>
        <v>698,97</v>
      </c>
      <c r="AE40" s="29" t="str">
        <f ca="1">'3 ЦК'!AE40</f>
        <v>748,67</v>
      </c>
      <c r="AF40" s="29" t="str">
        <f ca="1">'3 ЦК'!AF40</f>
        <v>1129,19</v>
      </c>
      <c r="AG40" s="29" t="str">
        <f ca="1">'3 ЦК'!AG40</f>
        <v>1130,21</v>
      </c>
      <c r="AH40" s="29" t="str">
        <f ca="1">'3 ЦК'!AH40</f>
        <v>1129,74</v>
      </c>
      <c r="AI40" s="29" t="str">
        <f ca="1">'3 ЦК'!AI40</f>
        <v>1128,61</v>
      </c>
      <c r="AJ40" s="29" t="str">
        <f ca="1">'3 ЦК'!AJ40</f>
        <v>1128,67</v>
      </c>
      <c r="AK40" s="29" t="str">
        <f ca="1">'3 ЦК'!AK40</f>
        <v>1128,39</v>
      </c>
      <c r="AL40" s="29" t="str">
        <f ca="1">'3 ЦК'!AL40</f>
        <v>1129,13</v>
      </c>
      <c r="AM40" s="29" t="str">
        <f ca="1">'3 ЦК'!AM40</f>
        <v>1131,16</v>
      </c>
      <c r="AN40" s="29" t="str">
        <f ca="1">'3 ЦК'!AN40</f>
        <v>1130,39</v>
      </c>
      <c r="AO40" s="29" t="str">
        <f ca="1">'3 ЦК'!AO40</f>
        <v>1130,21</v>
      </c>
      <c r="AP40" s="29" t="str">
        <f ca="1">'3 ЦК'!AP40</f>
        <v>1129,71</v>
      </c>
      <c r="AQ40" s="29" t="str">
        <f ca="1">'3 ЦК'!AQ40</f>
        <v>1129,13</v>
      </c>
      <c r="AR40" s="29" t="str">
        <f ca="1">'3 ЦК'!AR40</f>
        <v>1130,32</v>
      </c>
      <c r="AS40" s="29" t="str">
        <f ca="1">'3 ЦК'!AS40</f>
        <v>1128,87</v>
      </c>
      <c r="AT40" s="29" t="str">
        <f ca="1">'3 ЦК'!AT40</f>
        <v>1128,27</v>
      </c>
      <c r="AU40" s="29" t="str">
        <f ca="1">'3 ЦК'!AU40</f>
        <v>1126,92</v>
      </c>
      <c r="AV40" s="29" t="str">
        <f ca="1">'3 ЦК'!AV40</f>
        <v>780,53</v>
      </c>
      <c r="AW40" s="29" t="str">
        <f ca="1">'3 ЦК'!AW40</f>
        <v>741,54</v>
      </c>
      <c r="AX40" s="29" t="str">
        <f ca="1">'3 ЦК'!AX40</f>
        <v>741,12</v>
      </c>
    </row>
    <row r="41" spans="1:50" ht="18.75">
      <c r="A41" s="26">
        <v>22</v>
      </c>
      <c r="B41" s="114">
        <f t="shared" ca="1" si="1"/>
        <v>863.68999999999994</v>
      </c>
      <c r="C41" s="114">
        <f t="shared" ca="1" si="2"/>
        <v>851.52</v>
      </c>
      <c r="D41" s="114">
        <f t="shared" ca="1" si="3"/>
        <v>804.84999999999991</v>
      </c>
      <c r="E41" s="114">
        <f t="shared" ca="1" si="4"/>
        <v>747.26</v>
      </c>
      <c r="F41" s="114">
        <f t="shared" ca="1" si="5"/>
        <v>842.86999999999989</v>
      </c>
      <c r="G41" s="114">
        <f t="shared" ca="1" si="6"/>
        <v>892.59999999999991</v>
      </c>
      <c r="H41" s="114">
        <f t="shared" ca="1" si="7"/>
        <v>1304.21</v>
      </c>
      <c r="I41" s="114">
        <f t="shared" ca="1" si="8"/>
        <v>1304.5900000000001</v>
      </c>
      <c r="J41" s="114">
        <f t="shared" ca="1" si="9"/>
        <v>1304.6100000000001</v>
      </c>
      <c r="K41" s="114">
        <f t="shared" ca="1" si="10"/>
        <v>1304.7</v>
      </c>
      <c r="L41" s="114">
        <f t="shared" ca="1" si="11"/>
        <v>1304.8900000000001</v>
      </c>
      <c r="M41" s="114">
        <f t="shared" ca="1" si="12"/>
        <v>1304.44</v>
      </c>
      <c r="N41" s="114">
        <f t="shared" ca="1" si="13"/>
        <v>1304.1300000000001</v>
      </c>
      <c r="O41" s="114">
        <f t="shared" ca="1" si="14"/>
        <v>1303.5700000000002</v>
      </c>
      <c r="P41" s="114">
        <f t="shared" ca="1" si="15"/>
        <v>1303.1500000000001</v>
      </c>
      <c r="Q41" s="114">
        <f t="shared" ca="1" si="16"/>
        <v>1302.7800000000002</v>
      </c>
      <c r="R41" s="114">
        <f t="shared" ca="1" si="17"/>
        <v>1301.97</v>
      </c>
      <c r="S41" s="114">
        <f t="shared" ca="1" si="18"/>
        <v>928.1</v>
      </c>
      <c r="T41" s="114">
        <f t="shared" ca="1" si="19"/>
        <v>1302.3000000000002</v>
      </c>
      <c r="U41" s="114">
        <f t="shared" ca="1" si="20"/>
        <v>1302.98</v>
      </c>
      <c r="V41" s="114">
        <f t="shared" ca="1" si="21"/>
        <v>930.20999999999992</v>
      </c>
      <c r="W41" s="114">
        <f t="shared" ca="1" si="22"/>
        <v>924.77</v>
      </c>
      <c r="X41" s="114">
        <f t="shared" ca="1" si="23"/>
        <v>899.98</v>
      </c>
      <c r="Y41" s="114">
        <f t="shared" ca="1" si="24"/>
        <v>892.78999999999985</v>
      </c>
      <c r="Z41" s="26">
        <v>22</v>
      </c>
      <c r="AA41" s="29" t="str">
        <f ca="1">'3 ЦК'!AA41</f>
        <v>748,99</v>
      </c>
      <c r="AB41" s="29" t="str">
        <f ca="1">'3 ЦК'!AB41</f>
        <v>737,26</v>
      </c>
      <c r="AC41" s="29" t="str">
        <f ca="1">'3 ЦК'!AC41</f>
        <v>692,25</v>
      </c>
      <c r="AD41" s="29" t="str">
        <f ca="1">'3 ЦК'!AD41</f>
        <v>636,72</v>
      </c>
      <c r="AE41" s="29" t="str">
        <f ca="1">'3 ЦК'!AE41</f>
        <v>728,91</v>
      </c>
      <c r="AF41" s="29" t="str">
        <f ca="1">'3 ЦК'!AF41</f>
        <v>776,87</v>
      </c>
      <c r="AG41" s="29" t="str">
        <f ca="1">'3 ЦК'!AG41</f>
        <v>1173,76</v>
      </c>
      <c r="AH41" s="29" t="str">
        <f ca="1">'3 ЦК'!AH41</f>
        <v>1174,13</v>
      </c>
      <c r="AI41" s="29" t="str">
        <f ca="1">'3 ЦК'!AI41</f>
        <v>1174,15</v>
      </c>
      <c r="AJ41" s="29" t="str">
        <f ca="1">'3 ЦК'!AJ41</f>
        <v>1174,23</v>
      </c>
      <c r="AK41" s="29" t="str">
        <f ca="1">'3 ЦК'!AK41</f>
        <v>1174,42</v>
      </c>
      <c r="AL41" s="29" t="str">
        <f ca="1">'3 ЦК'!AL41</f>
        <v>1173,98</v>
      </c>
      <c r="AM41" s="29" t="str">
        <f ca="1">'3 ЦК'!AM41</f>
        <v>1173,68</v>
      </c>
      <c r="AN41" s="29" t="str">
        <f ca="1">'3 ЦК'!AN41</f>
        <v>1173,14</v>
      </c>
      <c r="AO41" s="29" t="str">
        <f ca="1">'3 ЦК'!AO41</f>
        <v>1172,74</v>
      </c>
      <c r="AP41" s="29" t="str">
        <f ca="1">'3 ЦК'!AP41</f>
        <v>1172,38</v>
      </c>
      <c r="AQ41" s="29" t="str">
        <f ca="1">'3 ЦК'!AQ41</f>
        <v>1171,6</v>
      </c>
      <c r="AR41" s="29" t="str">
        <f ca="1">'3 ЦК'!AR41</f>
        <v>811,1</v>
      </c>
      <c r="AS41" s="29" t="str">
        <f ca="1">'3 ЦК'!AS41</f>
        <v>1171,92</v>
      </c>
      <c r="AT41" s="29" t="str">
        <f ca="1">'3 ЦК'!AT41</f>
        <v>1172,58</v>
      </c>
      <c r="AU41" s="29" t="str">
        <f ca="1">'3 ЦК'!AU41</f>
        <v>813,13</v>
      </c>
      <c r="AV41" s="29" t="str">
        <f ca="1">'3 ЦК'!AV41</f>
        <v>807,89</v>
      </c>
      <c r="AW41" s="29" t="str">
        <f ca="1">'3 ЦК'!AW41</f>
        <v>783,98</v>
      </c>
      <c r="AX41" s="29" t="str">
        <f ca="1">'3 ЦК'!AX41</f>
        <v>777,05</v>
      </c>
    </row>
    <row r="42" spans="1:50" ht="18.75">
      <c r="A42" s="26">
        <v>23</v>
      </c>
      <c r="B42" s="114">
        <f t="shared" ca="1" si="1"/>
        <v>829.67</v>
      </c>
      <c r="C42" s="114">
        <f t="shared" ca="1" si="2"/>
        <v>818.58999999999992</v>
      </c>
      <c r="D42" s="114">
        <f t="shared" ca="1" si="3"/>
        <v>737.68</v>
      </c>
      <c r="E42" s="114">
        <f t="shared" ca="1" si="4"/>
        <v>702.81999999999994</v>
      </c>
      <c r="F42" s="114">
        <f t="shared" ca="1" si="5"/>
        <v>734.67</v>
      </c>
      <c r="G42" s="114">
        <f t="shared" ca="1" si="6"/>
        <v>813.13</v>
      </c>
      <c r="H42" s="114">
        <f t="shared" ca="1" si="7"/>
        <v>848.18999999999994</v>
      </c>
      <c r="I42" s="114">
        <f t="shared" ca="1" si="8"/>
        <v>1304.74</v>
      </c>
      <c r="J42" s="114">
        <f t="shared" ca="1" si="9"/>
        <v>1304.5</v>
      </c>
      <c r="K42" s="114">
        <f t="shared" ca="1" si="10"/>
        <v>1304.44</v>
      </c>
      <c r="L42" s="114">
        <f t="shared" ca="1" si="11"/>
        <v>1304.32</v>
      </c>
      <c r="M42" s="114">
        <f t="shared" ca="1" si="12"/>
        <v>1304.0800000000002</v>
      </c>
      <c r="N42" s="114">
        <f t="shared" ca="1" si="13"/>
        <v>1303.8100000000002</v>
      </c>
      <c r="O42" s="114">
        <f t="shared" ca="1" si="14"/>
        <v>1303.19</v>
      </c>
      <c r="P42" s="114">
        <f t="shared" ca="1" si="15"/>
        <v>1301.73</v>
      </c>
      <c r="Q42" s="114">
        <f t="shared" ca="1" si="16"/>
        <v>1301.5000000000002</v>
      </c>
      <c r="R42" s="114">
        <f t="shared" ca="1" si="17"/>
        <v>1300.7700000000002</v>
      </c>
      <c r="S42" s="114">
        <f t="shared" ca="1" si="18"/>
        <v>1303.6000000000001</v>
      </c>
      <c r="T42" s="114">
        <f t="shared" ca="1" si="19"/>
        <v>1302.77</v>
      </c>
      <c r="U42" s="114">
        <f t="shared" ca="1" si="20"/>
        <v>1302.8400000000001</v>
      </c>
      <c r="V42" s="114">
        <f t="shared" ca="1" si="21"/>
        <v>901.17</v>
      </c>
      <c r="W42" s="114">
        <f t="shared" ca="1" si="22"/>
        <v>821.31999999999994</v>
      </c>
      <c r="X42" s="114">
        <f t="shared" ca="1" si="23"/>
        <v>711.97</v>
      </c>
      <c r="Y42" s="114">
        <f t="shared" ca="1" si="24"/>
        <v>706.57999999999993</v>
      </c>
      <c r="Z42" s="26">
        <v>23</v>
      </c>
      <c r="AA42" s="29" t="str">
        <f ca="1">'3 ЦК'!AA42</f>
        <v>716,19</v>
      </c>
      <c r="AB42" s="29" t="str">
        <f ca="1">'3 ЦК'!AB42</f>
        <v>705,5</v>
      </c>
      <c r="AC42" s="29" t="str">
        <f ca="1">'3 ЦК'!AC42</f>
        <v>627,49</v>
      </c>
      <c r="AD42" s="29" t="str">
        <f ca="1">'3 ЦК'!AD42</f>
        <v>593,87</v>
      </c>
      <c r="AE42" s="29" t="str">
        <f ca="1">'3 ЦК'!AE42</f>
        <v>624,58</v>
      </c>
      <c r="AF42" s="29" t="str">
        <f ca="1">'3 ЦК'!AF42</f>
        <v>700,24</v>
      </c>
      <c r="AG42" s="29" t="str">
        <f ca="1">'3 ЦК'!AG42</f>
        <v>734,04</v>
      </c>
      <c r="AH42" s="29" t="str">
        <f ca="1">'3 ЦК'!AH42</f>
        <v>1174,27</v>
      </c>
      <c r="AI42" s="29" t="str">
        <f ca="1">'3 ЦК'!AI42</f>
        <v>1174,04</v>
      </c>
      <c r="AJ42" s="29" t="str">
        <f ca="1">'3 ЦК'!AJ42</f>
        <v>1173,98</v>
      </c>
      <c r="AK42" s="29" t="str">
        <f ca="1">'3 ЦК'!AK42</f>
        <v>1173,87</v>
      </c>
      <c r="AL42" s="29" t="str">
        <f ca="1">'3 ЦК'!AL42</f>
        <v>1173,64</v>
      </c>
      <c r="AM42" s="29" t="str">
        <f ca="1">'3 ЦК'!AM42</f>
        <v>1173,38</v>
      </c>
      <c r="AN42" s="29" t="str">
        <f ca="1">'3 ЦК'!AN42</f>
        <v>1172,78</v>
      </c>
      <c r="AO42" s="29" t="str">
        <f ca="1">'3 ЦК'!AO42</f>
        <v>1171,37</v>
      </c>
      <c r="AP42" s="29" t="str">
        <f ca="1">'3 ЦК'!AP42</f>
        <v>1171,15</v>
      </c>
      <c r="AQ42" s="29" t="str">
        <f ca="1">'3 ЦК'!AQ42</f>
        <v>1170,44</v>
      </c>
      <c r="AR42" s="29" t="str">
        <f ca="1">'3 ЦК'!AR42</f>
        <v>1173,17</v>
      </c>
      <c r="AS42" s="29" t="str">
        <f ca="1">'3 ЦК'!AS42</f>
        <v>1172,37</v>
      </c>
      <c r="AT42" s="29" t="str">
        <f ca="1">'3 ЦК'!AT42</f>
        <v>1172,44</v>
      </c>
      <c r="AU42" s="29" t="str">
        <f ca="1">'3 ЦК'!AU42</f>
        <v>785,13</v>
      </c>
      <c r="AV42" s="29" t="str">
        <f ca="1">'3 ЦК'!AV42</f>
        <v>708,14</v>
      </c>
      <c r="AW42" s="29" t="str">
        <f ca="1">'3 ЦК'!AW42</f>
        <v>602,69</v>
      </c>
      <c r="AX42" s="29" t="str">
        <f ca="1">'3 ЦК'!AX42</f>
        <v>597,5</v>
      </c>
    </row>
    <row r="43" spans="1:50" ht="18.75">
      <c r="A43" s="26">
        <v>24</v>
      </c>
      <c r="B43" s="114">
        <f t="shared" ca="1" si="1"/>
        <v>821.1099999999999</v>
      </c>
      <c r="C43" s="114">
        <f t="shared" ca="1" si="2"/>
        <v>836.93999999999994</v>
      </c>
      <c r="D43" s="114">
        <f t="shared" ca="1" si="3"/>
        <v>827.9</v>
      </c>
      <c r="E43" s="114">
        <f t="shared" ca="1" si="4"/>
        <v>830.43</v>
      </c>
      <c r="F43" s="114">
        <f t="shared" ca="1" si="5"/>
        <v>865.87</v>
      </c>
      <c r="G43" s="114">
        <f t="shared" ca="1" si="6"/>
        <v>1299.96</v>
      </c>
      <c r="H43" s="114">
        <f t="shared" ca="1" si="7"/>
        <v>1299.7</v>
      </c>
      <c r="I43" s="114">
        <f t="shared" ca="1" si="8"/>
        <v>1299.3699999999999</v>
      </c>
      <c r="J43" s="114">
        <f t="shared" ca="1" si="9"/>
        <v>1300</v>
      </c>
      <c r="K43" s="114">
        <f t="shared" ca="1" si="10"/>
        <v>1301.5600000000002</v>
      </c>
      <c r="L43" s="114">
        <f t="shared" ca="1" si="11"/>
        <v>1301.18</v>
      </c>
      <c r="M43" s="114">
        <f t="shared" ca="1" si="12"/>
        <v>1301.6400000000001</v>
      </c>
      <c r="N43" s="114">
        <f t="shared" ca="1" si="13"/>
        <v>1301.2200000000003</v>
      </c>
      <c r="O43" s="114">
        <f t="shared" ca="1" si="14"/>
        <v>1300.0999999999999</v>
      </c>
      <c r="P43" s="114">
        <f t="shared" ca="1" si="15"/>
        <v>1300.1099999999999</v>
      </c>
      <c r="Q43" s="114">
        <f t="shared" ca="1" si="16"/>
        <v>1299.6099999999999</v>
      </c>
      <c r="R43" s="114">
        <f t="shared" ca="1" si="17"/>
        <v>1298.5</v>
      </c>
      <c r="S43" s="114">
        <f t="shared" ca="1" si="18"/>
        <v>1300.6300000000001</v>
      </c>
      <c r="T43" s="114">
        <f t="shared" ca="1" si="19"/>
        <v>1300.4700000000003</v>
      </c>
      <c r="U43" s="114">
        <f t="shared" ca="1" si="20"/>
        <v>1300.6400000000001</v>
      </c>
      <c r="V43" s="114">
        <f t="shared" ca="1" si="21"/>
        <v>1300.06</v>
      </c>
      <c r="W43" s="114">
        <f t="shared" ca="1" si="22"/>
        <v>889.1099999999999</v>
      </c>
      <c r="X43" s="114">
        <f t="shared" ca="1" si="23"/>
        <v>858.85</v>
      </c>
      <c r="Y43" s="114">
        <f t="shared" ca="1" si="24"/>
        <v>833.2399999999999</v>
      </c>
      <c r="Z43" s="26">
        <v>24</v>
      </c>
      <c r="AA43" s="29" t="str">
        <f ca="1">'3 ЦК'!AA43</f>
        <v>707,93</v>
      </c>
      <c r="AB43" s="29" t="str">
        <f ca="1">'3 ЦК'!AB43</f>
        <v>723,2</v>
      </c>
      <c r="AC43" s="29" t="str">
        <f ca="1">'3 ЦК'!AC43</f>
        <v>714,48</v>
      </c>
      <c r="AD43" s="29" t="str">
        <f ca="1">'3 ЦК'!AD43</f>
        <v>716,92</v>
      </c>
      <c r="AE43" s="29" t="str">
        <f ca="1">'3 ЦК'!AE43</f>
        <v>751,09</v>
      </c>
      <c r="AF43" s="29" t="str">
        <f ca="1">'3 ЦК'!AF43</f>
        <v>1169,66</v>
      </c>
      <c r="AG43" s="29" t="str">
        <f ca="1">'3 ЦК'!AG43</f>
        <v>1169,41</v>
      </c>
      <c r="AH43" s="29" t="str">
        <f ca="1">'3 ЦК'!AH43</f>
        <v>1169,09</v>
      </c>
      <c r="AI43" s="29" t="str">
        <f ca="1">'3 ЦК'!AI43</f>
        <v>1169,7</v>
      </c>
      <c r="AJ43" s="29" t="str">
        <f ca="1">'3 ЦК'!AJ43</f>
        <v>1171,21</v>
      </c>
      <c r="AK43" s="29" t="str">
        <f ca="1">'3 ЦК'!AK43</f>
        <v>1170,84</v>
      </c>
      <c r="AL43" s="29" t="str">
        <f ca="1">'3 ЦК'!AL43</f>
        <v>1171,28</v>
      </c>
      <c r="AM43" s="29" t="str">
        <f ca="1">'3 ЦК'!AM43</f>
        <v>1170,88</v>
      </c>
      <c r="AN43" s="29" t="str">
        <f ca="1">'3 ЦК'!AN43</f>
        <v>1169,8</v>
      </c>
      <c r="AO43" s="29" t="str">
        <f ca="1">'3 ЦК'!AO43</f>
        <v>1169,81</v>
      </c>
      <c r="AP43" s="29" t="str">
        <f ca="1">'3 ЦК'!AP43</f>
        <v>1169,33</v>
      </c>
      <c r="AQ43" s="29" t="str">
        <f ca="1">'3 ЦК'!AQ43</f>
        <v>1168,26</v>
      </c>
      <c r="AR43" s="29" t="str">
        <f ca="1">'3 ЦК'!AR43</f>
        <v>1170,31</v>
      </c>
      <c r="AS43" s="29" t="str">
        <f ca="1">'3 ЦК'!AS43</f>
        <v>1170,16</v>
      </c>
      <c r="AT43" s="29" t="str">
        <f ca="1">'3 ЦК'!AT43</f>
        <v>1170,32</v>
      </c>
      <c r="AU43" s="29" t="str">
        <f ca="1">'3 ЦК'!AU43</f>
        <v>1169,76</v>
      </c>
      <c r="AV43" s="29" t="str">
        <f ca="1">'3 ЦК'!AV43</f>
        <v>773,5</v>
      </c>
      <c r="AW43" s="29" t="str">
        <f ca="1">'3 ЦК'!AW43</f>
        <v>744,32</v>
      </c>
      <c r="AX43" s="29" t="str">
        <f ca="1">'3 ЦК'!AX43</f>
        <v>719,63</v>
      </c>
    </row>
    <row r="44" spans="1:50" ht="18.75">
      <c r="A44" s="26">
        <v>25</v>
      </c>
      <c r="B44" s="114">
        <f t="shared" ca="1" si="1"/>
        <v>812.01999999999987</v>
      </c>
      <c r="C44" s="114">
        <f t="shared" ca="1" si="2"/>
        <v>813.22</v>
      </c>
      <c r="D44" s="114">
        <f t="shared" ca="1" si="3"/>
        <v>812.3</v>
      </c>
      <c r="E44" s="114">
        <f t="shared" ca="1" si="4"/>
        <v>813.01</v>
      </c>
      <c r="F44" s="114">
        <f t="shared" ca="1" si="5"/>
        <v>1302.4000000000001</v>
      </c>
      <c r="G44" s="114">
        <f t="shared" ca="1" si="6"/>
        <v>1301.6500000000001</v>
      </c>
      <c r="H44" s="114">
        <f t="shared" ca="1" si="7"/>
        <v>1302.0100000000002</v>
      </c>
      <c r="I44" s="114">
        <f t="shared" ca="1" si="8"/>
        <v>1301.7700000000002</v>
      </c>
      <c r="J44" s="114">
        <f t="shared" ca="1" si="9"/>
        <v>1300.1299999999999</v>
      </c>
      <c r="K44" s="114">
        <f t="shared" ca="1" si="10"/>
        <v>1303.3800000000001</v>
      </c>
      <c r="L44" s="114">
        <f t="shared" ca="1" si="11"/>
        <v>1305.1500000000001</v>
      </c>
      <c r="M44" s="114">
        <f t="shared" ca="1" si="12"/>
        <v>1303.0700000000002</v>
      </c>
      <c r="N44" s="114">
        <f t="shared" ca="1" si="13"/>
        <v>1302.6200000000001</v>
      </c>
      <c r="O44" s="114">
        <f t="shared" ca="1" si="14"/>
        <v>1301.8200000000002</v>
      </c>
      <c r="P44" s="114">
        <f t="shared" ca="1" si="15"/>
        <v>1301.8400000000001</v>
      </c>
      <c r="Q44" s="114">
        <f t="shared" ca="1" si="16"/>
        <v>1303.24</v>
      </c>
      <c r="R44" s="114">
        <f t="shared" ca="1" si="17"/>
        <v>1300.5600000000002</v>
      </c>
      <c r="S44" s="114">
        <f t="shared" ca="1" si="18"/>
        <v>1301.8600000000001</v>
      </c>
      <c r="T44" s="114">
        <f t="shared" ca="1" si="19"/>
        <v>1300.92</v>
      </c>
      <c r="U44" s="114">
        <f t="shared" ca="1" si="20"/>
        <v>1300.3600000000001</v>
      </c>
      <c r="V44" s="114">
        <f t="shared" ca="1" si="21"/>
        <v>1299.18</v>
      </c>
      <c r="W44" s="114">
        <f t="shared" ca="1" si="22"/>
        <v>857.74999999999989</v>
      </c>
      <c r="X44" s="114">
        <f t="shared" ca="1" si="23"/>
        <v>853.92</v>
      </c>
      <c r="Y44" s="114">
        <f t="shared" ca="1" si="24"/>
        <v>825.2299999999999</v>
      </c>
      <c r="Z44" s="26">
        <v>25</v>
      </c>
      <c r="AA44" s="29" t="str">
        <f ca="1">'3 ЦК'!AA44</f>
        <v>699,17</v>
      </c>
      <c r="AB44" s="29" t="str">
        <f ca="1">'3 ЦК'!AB44</f>
        <v>700,32</v>
      </c>
      <c r="AC44" s="29" t="str">
        <f ca="1">'3 ЦК'!AC44</f>
        <v>699,44</v>
      </c>
      <c r="AD44" s="29" t="str">
        <f ca="1">'3 ЦК'!AD44</f>
        <v>700,12</v>
      </c>
      <c r="AE44" s="29" t="str">
        <f ca="1">'3 ЦК'!AE44</f>
        <v>1172,02</v>
      </c>
      <c r="AF44" s="29" t="str">
        <f ca="1">'3 ЦК'!AF44</f>
        <v>1171,29</v>
      </c>
      <c r="AG44" s="29" t="str">
        <f ca="1">'3 ЦК'!AG44</f>
        <v>1171,64</v>
      </c>
      <c r="AH44" s="29" t="str">
        <f ca="1">'3 ЦК'!AH44</f>
        <v>1171,41</v>
      </c>
      <c r="AI44" s="29" t="str">
        <f ca="1">'3 ЦК'!AI44</f>
        <v>1169,83</v>
      </c>
      <c r="AJ44" s="29" t="str">
        <f ca="1">'3 ЦК'!AJ44</f>
        <v>1172,96</v>
      </c>
      <c r="AK44" s="29" t="str">
        <f ca="1">'3 ЦК'!AK44</f>
        <v>1174,67</v>
      </c>
      <c r="AL44" s="29" t="str">
        <f ca="1">'3 ЦК'!AL44</f>
        <v>1172,66</v>
      </c>
      <c r="AM44" s="29" t="str">
        <f ca="1">'3 ЦК'!AM44</f>
        <v>1172,23</v>
      </c>
      <c r="AN44" s="29" t="str">
        <f ca="1">'3 ЦК'!AN44</f>
        <v>1171,46</v>
      </c>
      <c r="AO44" s="29" t="str">
        <f ca="1">'3 ЦК'!AO44</f>
        <v>1171,48</v>
      </c>
      <c r="AP44" s="29" t="str">
        <f ca="1">'3 ЦК'!AP44</f>
        <v>1172,83</v>
      </c>
      <c r="AQ44" s="29" t="str">
        <f ca="1">'3 ЦК'!AQ44</f>
        <v>1170,24</v>
      </c>
      <c r="AR44" s="29" t="str">
        <f ca="1">'3 ЦК'!AR44</f>
        <v>1171,5</v>
      </c>
      <c r="AS44" s="29" t="str">
        <f ca="1">'3 ЦК'!AS44</f>
        <v>1170,59</v>
      </c>
      <c r="AT44" s="29" t="str">
        <f ca="1">'3 ЦК'!AT44</f>
        <v>1170,05</v>
      </c>
      <c r="AU44" s="29" t="str">
        <f ca="1">'3 ЦК'!AU44</f>
        <v>1168,91</v>
      </c>
      <c r="AV44" s="29" t="str">
        <f ca="1">'3 ЦК'!AV44</f>
        <v>743,26</v>
      </c>
      <c r="AW44" s="29" t="str">
        <f ca="1">'3 ЦК'!AW44</f>
        <v>739,57</v>
      </c>
      <c r="AX44" s="29" t="str">
        <f ca="1">'3 ЦК'!AX44</f>
        <v>711,91</v>
      </c>
    </row>
    <row r="45" spans="1:50" ht="18.75">
      <c r="A45" s="26">
        <v>26</v>
      </c>
      <c r="B45" s="114">
        <f t="shared" ca="1" si="1"/>
        <v>776.52</v>
      </c>
      <c r="C45" s="114">
        <f t="shared" ca="1" si="2"/>
        <v>772.54</v>
      </c>
      <c r="D45" s="114">
        <f t="shared" ca="1" si="3"/>
        <v>704.56</v>
      </c>
      <c r="E45" s="114">
        <f t="shared" ca="1" si="4"/>
        <v>721.9</v>
      </c>
      <c r="F45" s="114">
        <f t="shared" ca="1" si="5"/>
        <v>794.57999999999993</v>
      </c>
      <c r="G45" s="114">
        <f t="shared" ca="1" si="6"/>
        <v>822.62999999999988</v>
      </c>
      <c r="H45" s="114">
        <f t="shared" ca="1" si="7"/>
        <v>1301.5300000000002</v>
      </c>
      <c r="I45" s="114">
        <f t="shared" ca="1" si="8"/>
        <v>1301.68</v>
      </c>
      <c r="J45" s="114">
        <f t="shared" ca="1" si="9"/>
        <v>1300.19</v>
      </c>
      <c r="K45" s="114">
        <f t="shared" ca="1" si="10"/>
        <v>1304.0900000000001</v>
      </c>
      <c r="L45" s="114">
        <f t="shared" ca="1" si="11"/>
        <v>1303.26</v>
      </c>
      <c r="M45" s="114">
        <f t="shared" ca="1" si="12"/>
        <v>1303.1200000000001</v>
      </c>
      <c r="N45" s="114">
        <f t="shared" ca="1" si="13"/>
        <v>1303.8100000000002</v>
      </c>
      <c r="O45" s="114">
        <f t="shared" ca="1" si="14"/>
        <v>1303.1600000000001</v>
      </c>
      <c r="P45" s="114">
        <f t="shared" ca="1" si="15"/>
        <v>1303.3400000000001</v>
      </c>
      <c r="Q45" s="114">
        <f t="shared" ca="1" si="16"/>
        <v>1302.5300000000002</v>
      </c>
      <c r="R45" s="114">
        <f t="shared" ca="1" si="17"/>
        <v>1301.2300000000002</v>
      </c>
      <c r="S45" s="114">
        <f t="shared" ca="1" si="18"/>
        <v>1301.46</v>
      </c>
      <c r="T45" s="114">
        <f t="shared" ca="1" si="19"/>
        <v>1300.7900000000002</v>
      </c>
      <c r="U45" s="114">
        <f t="shared" ca="1" si="20"/>
        <v>1299.69</v>
      </c>
      <c r="V45" s="114">
        <f t="shared" ca="1" si="21"/>
        <v>1298.47</v>
      </c>
      <c r="W45" s="114">
        <f t="shared" ca="1" si="22"/>
        <v>829.32999999999993</v>
      </c>
      <c r="X45" s="114">
        <f t="shared" ca="1" si="23"/>
        <v>818.29</v>
      </c>
      <c r="Y45" s="114">
        <f t="shared" ca="1" si="24"/>
        <v>804.52</v>
      </c>
      <c r="Z45" s="26">
        <v>26</v>
      </c>
      <c r="AA45" s="29" t="str">
        <f ca="1">'3 ЦК'!AA45</f>
        <v>664,94</v>
      </c>
      <c r="AB45" s="29" t="str">
        <f ca="1">'3 ЦК'!AB45</f>
        <v>661,1</v>
      </c>
      <c r="AC45" s="29" t="str">
        <f ca="1">'3 ЦК'!AC45</f>
        <v>595,55</v>
      </c>
      <c r="AD45" s="29" t="str">
        <f ca="1">'3 ЦК'!AD45</f>
        <v>612,27</v>
      </c>
      <c r="AE45" s="29" t="str">
        <f ca="1">'3 ЦК'!AE45</f>
        <v>682,35</v>
      </c>
      <c r="AF45" s="29" t="str">
        <f ca="1">'3 ЦК'!AF45</f>
        <v>709,4</v>
      </c>
      <c r="AG45" s="29" t="str">
        <f ca="1">'3 ЦК'!AG45</f>
        <v>1171,18</v>
      </c>
      <c r="AH45" s="29" t="str">
        <f ca="1">'3 ЦК'!AH45</f>
        <v>1171,32</v>
      </c>
      <c r="AI45" s="29" t="str">
        <f ca="1">'3 ЦК'!AI45</f>
        <v>1169,89</v>
      </c>
      <c r="AJ45" s="29" t="str">
        <f ca="1">'3 ЦК'!AJ45</f>
        <v>1173,65</v>
      </c>
      <c r="AK45" s="29" t="str">
        <f ca="1">'3 ЦК'!AK45</f>
        <v>1172,85</v>
      </c>
      <c r="AL45" s="29" t="str">
        <f ca="1">'3 ЦК'!AL45</f>
        <v>1172,71</v>
      </c>
      <c r="AM45" s="29" t="str">
        <f ca="1">'3 ЦК'!AM45</f>
        <v>1173,38</v>
      </c>
      <c r="AN45" s="29" t="str">
        <f ca="1">'3 ЦК'!AN45</f>
        <v>1172,75</v>
      </c>
      <c r="AO45" s="29" t="str">
        <f ca="1">'3 ЦК'!AO45</f>
        <v>1172,92</v>
      </c>
      <c r="AP45" s="29" t="str">
        <f ca="1">'3 ЦК'!AP45</f>
        <v>1172,14</v>
      </c>
      <c r="AQ45" s="29" t="str">
        <f ca="1">'3 ЦК'!AQ45</f>
        <v>1170,89</v>
      </c>
      <c r="AR45" s="29" t="str">
        <f ca="1">'3 ЦК'!AR45</f>
        <v>1171,11</v>
      </c>
      <c r="AS45" s="29" t="str">
        <f ca="1">'3 ЦК'!AS45</f>
        <v>1170,46</v>
      </c>
      <c r="AT45" s="29" t="str">
        <f ca="1">'3 ЦК'!AT45</f>
        <v>1169,4</v>
      </c>
      <c r="AU45" s="29" t="str">
        <f ca="1">'3 ЦК'!AU45</f>
        <v>1168,23</v>
      </c>
      <c r="AV45" s="29" t="str">
        <f ca="1">'3 ЦК'!AV45</f>
        <v>715,86</v>
      </c>
      <c r="AW45" s="29" t="str">
        <f ca="1">'3 ЦК'!AW45</f>
        <v>705,21</v>
      </c>
      <c r="AX45" s="29" t="str">
        <f ca="1">'3 ЦК'!AX45</f>
        <v>691,94</v>
      </c>
    </row>
    <row r="46" spans="1:50" ht="18.75">
      <c r="A46" s="26">
        <v>27</v>
      </c>
      <c r="B46" s="114">
        <f t="shared" ca="1" si="1"/>
        <v>807.59999999999991</v>
      </c>
      <c r="C46" s="114">
        <f t="shared" ca="1" si="2"/>
        <v>819.79</v>
      </c>
      <c r="D46" s="114">
        <f t="shared" ca="1" si="3"/>
        <v>812.26999999999987</v>
      </c>
      <c r="E46" s="114">
        <f t="shared" ca="1" si="4"/>
        <v>820.23</v>
      </c>
      <c r="F46" s="114">
        <f t="shared" ca="1" si="5"/>
        <v>828.25</v>
      </c>
      <c r="G46" s="114">
        <f t="shared" ca="1" si="6"/>
        <v>1303.0500000000002</v>
      </c>
      <c r="H46" s="114">
        <f t="shared" ca="1" si="7"/>
        <v>1300.4500000000003</v>
      </c>
      <c r="I46" s="114">
        <f t="shared" ca="1" si="8"/>
        <v>1301.47</v>
      </c>
      <c r="J46" s="114">
        <f t="shared" ca="1" si="9"/>
        <v>1301.8300000000002</v>
      </c>
      <c r="K46" s="114">
        <f t="shared" ca="1" si="10"/>
        <v>1301.0500000000002</v>
      </c>
      <c r="L46" s="114">
        <f t="shared" ca="1" si="11"/>
        <v>1300.0999999999999</v>
      </c>
      <c r="M46" s="114">
        <f t="shared" ca="1" si="12"/>
        <v>1300.6600000000001</v>
      </c>
      <c r="N46" s="114">
        <f t="shared" ca="1" si="13"/>
        <v>1300.5200000000002</v>
      </c>
      <c r="O46" s="114">
        <f t="shared" ca="1" si="14"/>
        <v>1298.98</v>
      </c>
      <c r="P46" s="114">
        <f t="shared" ca="1" si="15"/>
        <v>1300.68</v>
      </c>
      <c r="Q46" s="114">
        <f t="shared" ca="1" si="16"/>
        <v>1301.0600000000002</v>
      </c>
      <c r="R46" s="114">
        <f t="shared" ca="1" si="17"/>
        <v>1299.6299999999999</v>
      </c>
      <c r="S46" s="114">
        <f t="shared" ca="1" si="18"/>
        <v>1299.58</v>
      </c>
      <c r="T46" s="114">
        <f t="shared" ca="1" si="19"/>
        <v>1299.3499999999999</v>
      </c>
      <c r="U46" s="114">
        <f t="shared" ca="1" si="20"/>
        <v>1298.02</v>
      </c>
      <c r="V46" s="114">
        <f t="shared" ca="1" si="21"/>
        <v>1297.3</v>
      </c>
      <c r="W46" s="114">
        <f t="shared" ca="1" si="22"/>
        <v>882.35</v>
      </c>
      <c r="X46" s="114">
        <f t="shared" ca="1" si="23"/>
        <v>857.91999999999985</v>
      </c>
      <c r="Y46" s="114">
        <f t="shared" ca="1" si="24"/>
        <v>828.51</v>
      </c>
      <c r="Z46" s="26">
        <v>27</v>
      </c>
      <c r="AA46" s="29" t="str">
        <f ca="1">'3 ЦК'!AA46</f>
        <v>694,91</v>
      </c>
      <c r="AB46" s="29" t="str">
        <f ca="1">'3 ЦК'!AB46</f>
        <v>706,66</v>
      </c>
      <c r="AC46" s="29" t="str">
        <f ca="1">'3 ЦК'!AC46</f>
        <v>699,41</v>
      </c>
      <c r="AD46" s="29" t="str">
        <f ca="1">'3 ЦК'!AD46</f>
        <v>707,08</v>
      </c>
      <c r="AE46" s="29" t="str">
        <f ca="1">'3 ЦК'!AE46</f>
        <v>714,82</v>
      </c>
      <c r="AF46" s="29" t="str">
        <f ca="1">'3 ЦК'!AF46</f>
        <v>1172,64</v>
      </c>
      <c r="AG46" s="29" t="str">
        <f ca="1">'3 ЦК'!AG46</f>
        <v>1170,14</v>
      </c>
      <c r="AH46" s="29" t="str">
        <f ca="1">'3 ЦК'!AH46</f>
        <v>1171,12</v>
      </c>
      <c r="AI46" s="29" t="str">
        <f ca="1">'3 ЦК'!AI46</f>
        <v>1171,47</v>
      </c>
      <c r="AJ46" s="29" t="str">
        <f ca="1">'3 ЦК'!AJ46</f>
        <v>1170,71</v>
      </c>
      <c r="AK46" s="29" t="str">
        <f ca="1">'3 ЦК'!AK46</f>
        <v>1169,8</v>
      </c>
      <c r="AL46" s="29" t="str">
        <f ca="1">'3 ЦК'!AL46</f>
        <v>1170,34</v>
      </c>
      <c r="AM46" s="29" t="str">
        <f ca="1">'3 ЦК'!AM46</f>
        <v>1170,2</v>
      </c>
      <c r="AN46" s="29" t="str">
        <f ca="1">'3 ЦК'!AN46</f>
        <v>1168,72</v>
      </c>
      <c r="AO46" s="29" t="str">
        <f ca="1">'3 ЦК'!AO46</f>
        <v>1170,36</v>
      </c>
      <c r="AP46" s="29" t="str">
        <f ca="1">'3 ЦК'!AP46</f>
        <v>1170,72</v>
      </c>
      <c r="AQ46" s="29" t="str">
        <f ca="1">'3 ЦК'!AQ46</f>
        <v>1169,35</v>
      </c>
      <c r="AR46" s="29" t="str">
        <f ca="1">'3 ЦК'!AR46</f>
        <v>1169,3</v>
      </c>
      <c r="AS46" s="29" t="str">
        <f ca="1">'3 ЦК'!AS46</f>
        <v>1169,08</v>
      </c>
      <c r="AT46" s="29" t="str">
        <f ca="1">'3 ЦК'!AT46</f>
        <v>1167,79</v>
      </c>
      <c r="AU46" s="29" t="str">
        <f ca="1">'3 ЦК'!AU46</f>
        <v>1167,1</v>
      </c>
      <c r="AV46" s="29" t="str">
        <f ca="1">'3 ЦК'!AV46</f>
        <v>766,98</v>
      </c>
      <c r="AW46" s="29" t="str">
        <f ca="1">'3 ЦК'!AW46</f>
        <v>743,43</v>
      </c>
      <c r="AX46" s="29" t="str">
        <f ca="1">'3 ЦК'!AX46</f>
        <v>715,07</v>
      </c>
    </row>
    <row r="47" spans="1:50" ht="18.75">
      <c r="A47" s="26">
        <v>28</v>
      </c>
      <c r="B47" s="114">
        <f t="shared" ca="1" si="1"/>
        <v>829.4799999999999</v>
      </c>
      <c r="C47" s="114">
        <f t="shared" ca="1" si="2"/>
        <v>830.98</v>
      </c>
      <c r="D47" s="114">
        <f t="shared" ca="1" si="3"/>
        <v>823.75</v>
      </c>
      <c r="E47" s="114">
        <f t="shared" ca="1" si="4"/>
        <v>809.59</v>
      </c>
      <c r="F47" s="114">
        <f t="shared" ca="1" si="5"/>
        <v>1301.17</v>
      </c>
      <c r="G47" s="114">
        <f t="shared" ca="1" si="6"/>
        <v>1302.21</v>
      </c>
      <c r="H47" s="114">
        <f t="shared" ca="1" si="7"/>
        <v>1300.0899999999999</v>
      </c>
      <c r="I47" s="114">
        <f t="shared" ca="1" si="8"/>
        <v>1299.53</v>
      </c>
      <c r="J47" s="114">
        <f t="shared" ca="1" si="9"/>
        <v>1297.6200000000001</v>
      </c>
      <c r="K47" s="114">
        <f t="shared" ca="1" si="10"/>
        <v>1301.44</v>
      </c>
      <c r="L47" s="114">
        <f t="shared" ca="1" si="11"/>
        <v>1301.3600000000001</v>
      </c>
      <c r="M47" s="114">
        <f t="shared" ca="1" si="12"/>
        <v>1301.1300000000001</v>
      </c>
      <c r="N47" s="114">
        <f t="shared" ca="1" si="13"/>
        <v>1301.42</v>
      </c>
      <c r="O47" s="114">
        <f t="shared" ca="1" si="14"/>
        <v>1300.3000000000002</v>
      </c>
      <c r="P47" s="114">
        <f t="shared" ca="1" si="15"/>
        <v>1301.42</v>
      </c>
      <c r="Q47" s="114">
        <f t="shared" ca="1" si="16"/>
        <v>1300.7200000000003</v>
      </c>
      <c r="R47" s="114">
        <f t="shared" ca="1" si="17"/>
        <v>1301.3300000000002</v>
      </c>
      <c r="S47" s="114">
        <f t="shared" ca="1" si="18"/>
        <v>865.53</v>
      </c>
      <c r="T47" s="114">
        <f t="shared" ca="1" si="19"/>
        <v>871.84999999999991</v>
      </c>
      <c r="U47" s="114">
        <f t="shared" ca="1" si="20"/>
        <v>875.07999999999993</v>
      </c>
      <c r="V47" s="114">
        <f t="shared" ca="1" si="21"/>
        <v>881.51999999999987</v>
      </c>
      <c r="W47" s="114">
        <f t="shared" ca="1" si="22"/>
        <v>859.18</v>
      </c>
      <c r="X47" s="114">
        <f t="shared" ca="1" si="23"/>
        <v>856.7299999999999</v>
      </c>
      <c r="Y47" s="114">
        <f t="shared" ca="1" si="24"/>
        <v>830.14</v>
      </c>
      <c r="Z47" s="26">
        <v>28</v>
      </c>
      <c r="AA47" s="29" t="str">
        <f ca="1">'3 ЦК'!AA47</f>
        <v>716</v>
      </c>
      <c r="AB47" s="29" t="str">
        <f ca="1">'3 ЦК'!AB47</f>
        <v>717,45</v>
      </c>
      <c r="AC47" s="29" t="str">
        <f ca="1">'3 ЦК'!AC47</f>
        <v>710,48</v>
      </c>
      <c r="AD47" s="29" t="str">
        <f ca="1">'3 ЦК'!AD47</f>
        <v>696,82</v>
      </c>
      <c r="AE47" s="29" t="str">
        <f ca="1">'3 ЦК'!AE47</f>
        <v>1170,83</v>
      </c>
      <c r="AF47" s="29" t="str">
        <f ca="1">'3 ЦК'!AF47</f>
        <v>1171,83</v>
      </c>
      <c r="AG47" s="29" t="str">
        <f ca="1">'3 ЦК'!AG47</f>
        <v>1169,79</v>
      </c>
      <c r="AH47" s="29" t="str">
        <f ca="1">'3 ЦК'!AH47</f>
        <v>1169,25</v>
      </c>
      <c r="AI47" s="29" t="str">
        <f ca="1">'3 ЦК'!AI47</f>
        <v>1167,41</v>
      </c>
      <c r="AJ47" s="29" t="str">
        <f ca="1">'3 ЦК'!AJ47</f>
        <v>1171,09</v>
      </c>
      <c r="AK47" s="29" t="str">
        <f ca="1">'3 ЦК'!AK47</f>
        <v>1171,01</v>
      </c>
      <c r="AL47" s="29" t="str">
        <f ca="1">'3 ЦК'!AL47</f>
        <v>1170,79</v>
      </c>
      <c r="AM47" s="29" t="str">
        <f ca="1">'3 ЦК'!AM47</f>
        <v>1171,07</v>
      </c>
      <c r="AN47" s="29" t="str">
        <f ca="1">'3 ЦК'!AN47</f>
        <v>1169,99</v>
      </c>
      <c r="AO47" s="29" t="str">
        <f ca="1">'3 ЦК'!AO47</f>
        <v>1171,07</v>
      </c>
      <c r="AP47" s="29" t="str">
        <f ca="1">'3 ЦК'!AP47</f>
        <v>1170,4</v>
      </c>
      <c r="AQ47" s="29" t="str">
        <f ca="1">'3 ЦК'!AQ47</f>
        <v>1170,98</v>
      </c>
      <c r="AR47" s="29" t="str">
        <f ca="1">'3 ЦК'!AR47</f>
        <v>750,76</v>
      </c>
      <c r="AS47" s="29" t="str">
        <f ca="1">'3 ЦК'!AS47</f>
        <v>756,86</v>
      </c>
      <c r="AT47" s="29" t="str">
        <f ca="1">'3 ЦК'!AT47</f>
        <v>759,97</v>
      </c>
      <c r="AU47" s="29" t="str">
        <f ca="1">'3 ЦК'!AU47</f>
        <v>766,18</v>
      </c>
      <c r="AV47" s="29" t="str">
        <f ca="1">'3 ЦК'!AV47</f>
        <v>744,64</v>
      </c>
      <c r="AW47" s="29" t="str">
        <f ca="1">'3 ЦК'!AW47</f>
        <v>742,28</v>
      </c>
      <c r="AX47" s="29" t="str">
        <f ca="1">'3 ЦК'!AX47</f>
        <v>716,64</v>
      </c>
    </row>
    <row r="48" spans="1:50" ht="18.75">
      <c r="A48" s="26">
        <v>29</v>
      </c>
      <c r="B48" s="114">
        <f t="shared" ca="1" si="1"/>
        <v>833.16999999999985</v>
      </c>
      <c r="C48" s="114">
        <f t="shared" ca="1" si="2"/>
        <v>829.58999999999992</v>
      </c>
      <c r="D48" s="114">
        <f t="shared" ca="1" si="3"/>
        <v>821.20999999999992</v>
      </c>
      <c r="E48" s="114">
        <f t="shared" ca="1" si="4"/>
        <v>792.25</v>
      </c>
      <c r="F48" s="114">
        <f t="shared" ca="1" si="5"/>
        <v>802.15</v>
      </c>
      <c r="G48" s="114">
        <f t="shared" ca="1" si="6"/>
        <v>820.89</v>
      </c>
      <c r="H48" s="114">
        <f t="shared" ca="1" si="7"/>
        <v>816.14</v>
      </c>
      <c r="I48" s="114">
        <f t="shared" ca="1" si="8"/>
        <v>816.42</v>
      </c>
      <c r="J48" s="114">
        <f t="shared" ca="1" si="9"/>
        <v>830.71</v>
      </c>
      <c r="K48" s="114">
        <f t="shared" ca="1" si="10"/>
        <v>825.68999999999994</v>
      </c>
      <c r="L48" s="114">
        <f t="shared" ca="1" si="11"/>
        <v>826.49</v>
      </c>
      <c r="M48" s="114">
        <f t="shared" ca="1" si="12"/>
        <v>829.84999999999991</v>
      </c>
      <c r="N48" s="114">
        <f t="shared" ca="1" si="13"/>
        <v>840.61</v>
      </c>
      <c r="O48" s="114">
        <f t="shared" ca="1" si="14"/>
        <v>846.54</v>
      </c>
      <c r="P48" s="114">
        <f t="shared" ca="1" si="15"/>
        <v>843.43999999999994</v>
      </c>
      <c r="Q48" s="114">
        <f t="shared" ca="1" si="16"/>
        <v>845.69999999999993</v>
      </c>
      <c r="R48" s="114">
        <f t="shared" ca="1" si="17"/>
        <v>853.51999999999987</v>
      </c>
      <c r="S48" s="114">
        <f t="shared" ca="1" si="18"/>
        <v>834.56999999999994</v>
      </c>
      <c r="T48" s="114">
        <f t="shared" ca="1" si="19"/>
        <v>838.3</v>
      </c>
      <c r="U48" s="114">
        <f t="shared" ca="1" si="20"/>
        <v>852.01</v>
      </c>
      <c r="V48" s="114">
        <f t="shared" ca="1" si="21"/>
        <v>876.46999999999991</v>
      </c>
      <c r="W48" s="114">
        <f t="shared" ca="1" si="22"/>
        <v>874.33999999999992</v>
      </c>
      <c r="X48" s="114">
        <f t="shared" ca="1" si="23"/>
        <v>860.11999999999989</v>
      </c>
      <c r="Y48" s="114">
        <f t="shared" ca="1" si="24"/>
        <v>834.05</v>
      </c>
      <c r="Z48" s="26">
        <v>29</v>
      </c>
      <c r="AA48" s="29" t="str">
        <f ca="1">'3 ЦК'!AA48</f>
        <v>719,56</v>
      </c>
      <c r="AB48" s="29" t="str">
        <f ca="1">'3 ЦК'!AB48</f>
        <v>716,11</v>
      </c>
      <c r="AC48" s="29" t="str">
        <f ca="1">'3 ЦК'!AC48</f>
        <v>708,03</v>
      </c>
      <c r="AD48" s="29" t="str">
        <f ca="1">'3 ЦК'!AD48</f>
        <v>680,1</v>
      </c>
      <c r="AE48" s="29" t="str">
        <f ca="1">'3 ЦК'!AE48</f>
        <v>689,65</v>
      </c>
      <c r="AF48" s="29" t="str">
        <f ca="1">'3 ЦК'!AF48</f>
        <v>707,72</v>
      </c>
      <c r="AG48" s="29" t="str">
        <f ca="1">'3 ЦК'!AG48</f>
        <v>703,14</v>
      </c>
      <c r="AH48" s="29" t="str">
        <f ca="1">'3 ЦК'!AH48</f>
        <v>703,41</v>
      </c>
      <c r="AI48" s="29" t="str">
        <f ca="1">'3 ЦК'!AI48</f>
        <v>717,19</v>
      </c>
      <c r="AJ48" s="29" t="str">
        <f ca="1">'3 ЦК'!AJ48</f>
        <v>712,35</v>
      </c>
      <c r="AK48" s="29" t="str">
        <f ca="1">'3 ЦК'!AK48</f>
        <v>713,12</v>
      </c>
      <c r="AL48" s="29" t="str">
        <f ca="1">'3 ЦК'!AL48</f>
        <v>716,36</v>
      </c>
      <c r="AM48" s="29" t="str">
        <f ca="1">'3 ЦК'!AM48</f>
        <v>726,74</v>
      </c>
      <c r="AN48" s="29" t="str">
        <f ca="1">'3 ЦК'!AN48</f>
        <v>732,45</v>
      </c>
      <c r="AO48" s="29" t="str">
        <f ca="1">'3 ЦК'!AO48</f>
        <v>729,46</v>
      </c>
      <c r="AP48" s="29" t="str">
        <f ca="1">'3 ЦК'!AP48</f>
        <v>731,64</v>
      </c>
      <c r="AQ48" s="29" t="str">
        <f ca="1">'3 ЦК'!AQ48</f>
        <v>739,18</v>
      </c>
      <c r="AR48" s="29" t="str">
        <f ca="1">'3 ЦК'!AR48</f>
        <v>720,91</v>
      </c>
      <c r="AS48" s="29" t="str">
        <f ca="1">'3 ЦК'!AS48</f>
        <v>724,51</v>
      </c>
      <c r="AT48" s="29" t="str">
        <f ca="1">'3 ЦК'!AT48</f>
        <v>737,73</v>
      </c>
      <c r="AU48" s="29" t="str">
        <f ca="1">'3 ЦК'!AU48</f>
        <v>761,31</v>
      </c>
      <c r="AV48" s="29" t="str">
        <f ca="1">'3 ЦК'!AV48</f>
        <v>759,26</v>
      </c>
      <c r="AW48" s="29" t="str">
        <f ca="1">'3 ЦК'!AW48</f>
        <v>745,55</v>
      </c>
      <c r="AX48" s="29" t="str">
        <f ca="1">'3 ЦК'!AX48</f>
        <v>720,41</v>
      </c>
    </row>
    <row r="49" spans="1:50" ht="18.75">
      <c r="A49" s="26">
        <v>30</v>
      </c>
      <c r="B49" s="114">
        <f t="shared" ca="1" si="1"/>
        <v>824.04</v>
      </c>
      <c r="C49" s="114">
        <f t="shared" ca="1" si="2"/>
        <v>822.56</v>
      </c>
      <c r="D49" s="114">
        <f t="shared" ca="1" si="3"/>
        <v>807.51</v>
      </c>
      <c r="E49" s="114">
        <f t="shared" ca="1" si="4"/>
        <v>706.83999999999992</v>
      </c>
      <c r="F49" s="114">
        <f t="shared" ca="1" si="5"/>
        <v>746.4</v>
      </c>
      <c r="G49" s="114">
        <f t="shared" ca="1" si="6"/>
        <v>800.9799999999999</v>
      </c>
      <c r="H49" s="114">
        <f t="shared" ca="1" si="7"/>
        <v>749.32999999999993</v>
      </c>
      <c r="I49" s="114">
        <f t="shared" ca="1" si="8"/>
        <v>790.4899999999999</v>
      </c>
      <c r="J49" s="114">
        <f t="shared" ca="1" si="9"/>
        <v>821.55</v>
      </c>
      <c r="K49" s="114">
        <f t="shared" ca="1" si="10"/>
        <v>819.18</v>
      </c>
      <c r="L49" s="114">
        <f t="shared" ca="1" si="11"/>
        <v>818.50999999999988</v>
      </c>
      <c r="M49" s="114">
        <f t="shared" ca="1" si="12"/>
        <v>821.01</v>
      </c>
      <c r="N49" s="114">
        <f t="shared" ca="1" si="13"/>
        <v>830.15</v>
      </c>
      <c r="O49" s="114">
        <f t="shared" ca="1" si="14"/>
        <v>835.38</v>
      </c>
      <c r="P49" s="114">
        <f t="shared" ca="1" si="15"/>
        <v>832.27</v>
      </c>
      <c r="Q49" s="114">
        <f t="shared" ca="1" si="16"/>
        <v>837.34</v>
      </c>
      <c r="R49" s="114">
        <f t="shared" ca="1" si="17"/>
        <v>849.9799999999999</v>
      </c>
      <c r="S49" s="114">
        <f t="shared" ca="1" si="18"/>
        <v>833.08999999999992</v>
      </c>
      <c r="T49" s="114">
        <f t="shared" ca="1" si="19"/>
        <v>844.93999999999994</v>
      </c>
      <c r="U49" s="114">
        <f t="shared" ca="1" si="20"/>
        <v>843.67</v>
      </c>
      <c r="V49" s="114">
        <f t="shared" ca="1" si="21"/>
        <v>860.9899999999999</v>
      </c>
      <c r="W49" s="114">
        <f t="shared" ca="1" si="22"/>
        <v>857.44999999999993</v>
      </c>
      <c r="X49" s="114">
        <f t="shared" ca="1" si="23"/>
        <v>856.59999999999991</v>
      </c>
      <c r="Y49" s="114">
        <f t="shared" ca="1" si="24"/>
        <v>832.14</v>
      </c>
      <c r="Z49" s="26">
        <v>30</v>
      </c>
      <c r="AA49" s="29" t="str">
        <f ca="1">'3 ЦК'!AA49</f>
        <v>710,76</v>
      </c>
      <c r="AB49" s="29" t="str">
        <f ca="1">'3 ЦК'!AB49</f>
        <v>709,33</v>
      </c>
      <c r="AC49" s="29" t="str">
        <f ca="1">'3 ЦК'!AC49</f>
        <v>694,82</v>
      </c>
      <c r="AD49" s="29" t="str">
        <f ca="1">'3 ЦК'!AD49</f>
        <v>597,75</v>
      </c>
      <c r="AE49" s="29" t="str">
        <f ca="1">'3 ЦК'!AE49</f>
        <v>635,89</v>
      </c>
      <c r="AF49" s="29" t="str">
        <f ca="1">'3 ЦК'!AF49</f>
        <v>688,52</v>
      </c>
      <c r="AG49" s="29" t="str">
        <f ca="1">'3 ЦК'!AG49</f>
        <v>638,72</v>
      </c>
      <c r="AH49" s="29" t="str">
        <f ca="1">'3 ЦК'!AH49</f>
        <v>678,41</v>
      </c>
      <c r="AI49" s="29" t="str">
        <f ca="1">'3 ЦК'!AI49</f>
        <v>708,36</v>
      </c>
      <c r="AJ49" s="29" t="str">
        <f ca="1">'3 ЦК'!AJ49</f>
        <v>706,07</v>
      </c>
      <c r="AK49" s="29" t="str">
        <f ca="1">'3 ЦК'!AK49</f>
        <v>705,43</v>
      </c>
      <c r="AL49" s="29" t="str">
        <f ca="1">'3 ЦК'!AL49</f>
        <v>707,84</v>
      </c>
      <c r="AM49" s="29" t="str">
        <f ca="1">'3 ЦК'!AM49</f>
        <v>716,65</v>
      </c>
      <c r="AN49" s="29" t="str">
        <f ca="1">'3 ЦК'!AN49</f>
        <v>721,69</v>
      </c>
      <c r="AO49" s="29" t="str">
        <f ca="1">'3 ЦК'!AO49</f>
        <v>718,69</v>
      </c>
      <c r="AP49" s="29" t="str">
        <f ca="1">'3 ЦК'!AP49</f>
        <v>723,58</v>
      </c>
      <c r="AQ49" s="29" t="str">
        <f ca="1">'3 ЦК'!AQ49</f>
        <v>735,77</v>
      </c>
      <c r="AR49" s="29" t="str">
        <f ca="1">'3 ЦК'!AR49</f>
        <v>719,48</v>
      </c>
      <c r="AS49" s="29" t="str">
        <f ca="1">'3 ЦК'!AS49</f>
        <v>730,91</v>
      </c>
      <c r="AT49" s="29" t="str">
        <f ca="1">'3 ЦК'!AT49</f>
        <v>729,69</v>
      </c>
      <c r="AU49" s="29" t="str">
        <f ca="1">'3 ЦК'!AU49</f>
        <v>746,39</v>
      </c>
      <c r="AV49" s="29" t="str">
        <f ca="1">'3 ЦК'!AV49</f>
        <v>742,97</v>
      </c>
      <c r="AW49" s="29" t="str">
        <f ca="1">'3 ЦК'!AW49</f>
        <v>742,15</v>
      </c>
      <c r="AX49" s="29" t="str">
        <f ca="1">'3 ЦК'!AX49</f>
        <v>718,57</v>
      </c>
    </row>
    <row r="50" spans="1:50" ht="18.75">
      <c r="A50" s="26"/>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26"/>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row>
    <row r="52" spans="1:50" ht="36.75" customHeight="1">
      <c r="A52" s="222" t="s">
        <v>20</v>
      </c>
      <c r="B52" s="223" t="s">
        <v>64</v>
      </c>
      <c r="C52" s="223"/>
      <c r="D52" s="223"/>
      <c r="E52" s="223"/>
      <c r="F52" s="223"/>
      <c r="G52" s="223"/>
      <c r="H52" s="223"/>
      <c r="I52" s="223"/>
      <c r="J52" s="223"/>
      <c r="K52" s="223"/>
      <c r="L52" s="223"/>
      <c r="M52" s="223"/>
      <c r="N52" s="223"/>
      <c r="O52" s="223"/>
      <c r="P52" s="223"/>
      <c r="Q52" s="223"/>
      <c r="R52" s="223"/>
      <c r="S52" s="223"/>
      <c r="T52" s="223"/>
      <c r="U52" s="223"/>
      <c r="V52" s="223"/>
      <c r="W52" s="223"/>
      <c r="X52" s="223"/>
      <c r="Y52" s="224"/>
      <c r="Z52" s="239"/>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row>
    <row r="53" spans="1:50" ht="18.75" customHeight="1">
      <c r="A53" s="222"/>
      <c r="B53" s="219" t="s">
        <v>38</v>
      </c>
      <c r="C53" s="219" t="s">
        <v>39</v>
      </c>
      <c r="D53" s="219" t="s">
        <v>40</v>
      </c>
      <c r="E53" s="219" t="s">
        <v>41</v>
      </c>
      <c r="F53" s="219" t="s">
        <v>42</v>
      </c>
      <c r="G53" s="219" t="s">
        <v>43</v>
      </c>
      <c r="H53" s="219" t="s">
        <v>44</v>
      </c>
      <c r="I53" s="219" t="s">
        <v>45</v>
      </c>
      <c r="J53" s="219" t="s">
        <v>46</v>
      </c>
      <c r="K53" s="219" t="s">
        <v>47</v>
      </c>
      <c r="L53" s="219" t="s">
        <v>48</v>
      </c>
      <c r="M53" s="219" t="s">
        <v>49</v>
      </c>
      <c r="N53" s="219" t="s">
        <v>50</v>
      </c>
      <c r="O53" s="219" t="s">
        <v>51</v>
      </c>
      <c r="P53" s="219" t="s">
        <v>52</v>
      </c>
      <c r="Q53" s="219" t="s">
        <v>53</v>
      </c>
      <c r="R53" s="219" t="s">
        <v>54</v>
      </c>
      <c r="S53" s="219" t="s">
        <v>55</v>
      </c>
      <c r="T53" s="219" t="s">
        <v>56</v>
      </c>
      <c r="U53" s="219" t="s">
        <v>57</v>
      </c>
      <c r="V53" s="219" t="s">
        <v>58</v>
      </c>
      <c r="W53" s="219" t="s">
        <v>59</v>
      </c>
      <c r="X53" s="219" t="s">
        <v>60</v>
      </c>
      <c r="Y53" s="236" t="s">
        <v>61</v>
      </c>
      <c r="Z53" s="239"/>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row>
    <row r="54" spans="1:50" ht="12.75" customHeight="1">
      <c r="A54" s="222"/>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37"/>
      <c r="Z54" s="239"/>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row>
    <row r="55" spans="1:50" ht="18.75">
      <c r="A55" s="26">
        <v>1</v>
      </c>
      <c r="B55" s="114">
        <f ca="1">AA20+$Z$11+ROUND((AA20*0.31*11.96%),2)</f>
        <v>953.22299999999996</v>
      </c>
      <c r="C55" s="114">
        <f t="shared" ref="C55:Y55" ca="1" si="25">AB20+$Z$11+ROUND((AB20*0.31*11.96%),2)</f>
        <v>908.56299999999999</v>
      </c>
      <c r="D55" s="114">
        <f t="shared" ca="1" si="25"/>
        <v>904.66300000000001</v>
      </c>
      <c r="E55" s="114">
        <f t="shared" ca="1" si="25"/>
        <v>898.99300000000005</v>
      </c>
      <c r="F55" s="114">
        <f t="shared" ca="1" si="25"/>
        <v>918.57300000000009</v>
      </c>
      <c r="G55" s="114">
        <f t="shared" ca="1" si="25"/>
        <v>916.77300000000014</v>
      </c>
      <c r="H55" s="114">
        <f t="shared" ca="1" si="25"/>
        <v>932.0329999999999</v>
      </c>
      <c r="I55" s="114">
        <f t="shared" ca="1" si="25"/>
        <v>947.09300000000007</v>
      </c>
      <c r="J55" s="114">
        <f t="shared" ca="1" si="25"/>
        <v>960.86300000000006</v>
      </c>
      <c r="K55" s="114">
        <f t="shared" ca="1" si="25"/>
        <v>962.63299999999992</v>
      </c>
      <c r="L55" s="114">
        <f t="shared" ca="1" si="25"/>
        <v>951.61300000000006</v>
      </c>
      <c r="M55" s="114">
        <f t="shared" ca="1" si="25"/>
        <v>949.33299999999997</v>
      </c>
      <c r="N55" s="114">
        <f t="shared" ca="1" si="25"/>
        <v>951.09300000000007</v>
      </c>
      <c r="O55" s="114">
        <f t="shared" ca="1" si="25"/>
        <v>957.51300000000003</v>
      </c>
      <c r="P55" s="114">
        <f t="shared" ca="1" si="25"/>
        <v>958.36300000000006</v>
      </c>
      <c r="Q55" s="114">
        <f t="shared" ca="1" si="25"/>
        <v>953.34300000000007</v>
      </c>
      <c r="R55" s="114">
        <f t="shared" ca="1" si="25"/>
        <v>955.32299999999998</v>
      </c>
      <c r="S55" s="114">
        <f t="shared" ca="1" si="25"/>
        <v>954.85299999999995</v>
      </c>
      <c r="T55" s="114">
        <f t="shared" ca="1" si="25"/>
        <v>945.02300000000014</v>
      </c>
      <c r="U55" s="114">
        <f t="shared" ca="1" si="25"/>
        <v>972.48299999999995</v>
      </c>
      <c r="V55" s="114">
        <f t="shared" ca="1" si="25"/>
        <v>989.61300000000017</v>
      </c>
      <c r="W55" s="114">
        <f t="shared" ca="1" si="25"/>
        <v>972.28300000000013</v>
      </c>
      <c r="X55" s="114">
        <f t="shared" ca="1" si="25"/>
        <v>966.923</v>
      </c>
      <c r="Y55" s="114">
        <f t="shared" ca="1" si="25"/>
        <v>950.96299999999985</v>
      </c>
      <c r="Z55" s="34"/>
      <c r="AA55" s="40"/>
      <c r="AB55" s="40"/>
      <c r="AC55" s="40"/>
      <c r="AD55" s="40"/>
      <c r="AE55" s="40"/>
      <c r="AF55" s="40"/>
      <c r="AG55" s="40"/>
      <c r="AH55" s="40"/>
      <c r="AI55" s="40"/>
      <c r="AJ55" s="40"/>
      <c r="AK55" s="40"/>
      <c r="AL55" s="40"/>
      <c r="AM55" s="40"/>
      <c r="AN55" s="40"/>
      <c r="AO55" s="40"/>
      <c r="AP55" s="37"/>
      <c r="AQ55" s="37"/>
      <c r="AR55" s="37"/>
      <c r="AS55" s="37"/>
      <c r="AT55" s="37"/>
      <c r="AU55" s="37"/>
      <c r="AV55" s="37"/>
      <c r="AW55" s="37"/>
      <c r="AX55" s="37"/>
    </row>
    <row r="56" spans="1:50" ht="18.75">
      <c r="A56" s="26">
        <v>2</v>
      </c>
      <c r="B56" s="114">
        <f t="shared" ref="B56:B84" ca="1" si="26">AA21+$Z$11+ROUND((AA21*0.31*11.96%),2)</f>
        <v>971.87299999999993</v>
      </c>
      <c r="C56" s="114">
        <f t="shared" ref="C56:C84" ca="1" si="27">AB21+$Z$11+ROUND((AB21*0.31*11.96%),2)</f>
        <v>959.82300000000009</v>
      </c>
      <c r="D56" s="114">
        <f t="shared" ref="D56:D84" ca="1" si="28">AC21+$Z$11+ROUND((AC21*0.31*11.96%),2)</f>
        <v>947.32299999999987</v>
      </c>
      <c r="E56" s="114">
        <f t="shared" ref="E56:E84" ca="1" si="29">AD21+$Z$11+ROUND((AD21*0.31*11.96%),2)</f>
        <v>936.63299999999992</v>
      </c>
      <c r="F56" s="114">
        <f t="shared" ref="F56:F84" ca="1" si="30">AE21+$Z$11+ROUND((AE21*0.31*11.96%),2)</f>
        <v>922.37299999999993</v>
      </c>
      <c r="G56" s="114">
        <f t="shared" ref="G56:G84" ca="1" si="31">AF21+$Z$11+ROUND((AF21*0.31*11.96%),2)</f>
        <v>927.06299999999999</v>
      </c>
      <c r="H56" s="114">
        <f t="shared" ref="H56:H84" ca="1" si="32">AG21+$Z$11+ROUND((AG21*0.31*11.96%),2)</f>
        <v>951.15300000000002</v>
      </c>
      <c r="I56" s="114">
        <f t="shared" ref="I56:I84" ca="1" si="33">AH21+$Z$11+ROUND((AH21*0.31*11.96%),2)</f>
        <v>962.76300000000003</v>
      </c>
      <c r="J56" s="114">
        <f t="shared" ref="J56:J84" ca="1" si="34">AI21+$Z$11+ROUND((AI21*0.31*11.96%),2)</f>
        <v>982.20299999999997</v>
      </c>
      <c r="K56" s="114">
        <f t="shared" ref="K56:K84" ca="1" si="35">AJ21+$Z$11+ROUND((AJ21*0.31*11.96%),2)</f>
        <v>983.31299999999999</v>
      </c>
      <c r="L56" s="114">
        <f t="shared" ref="L56:L84" ca="1" si="36">AK21+$Z$11+ROUND((AK21*0.31*11.96%),2)</f>
        <v>978.70299999999986</v>
      </c>
      <c r="M56" s="114">
        <f t="shared" ref="M56:M84" ca="1" si="37">AL21+$Z$11+ROUND((AL21*0.31*11.96%),2)</f>
        <v>952.91300000000001</v>
      </c>
      <c r="N56" s="114">
        <f t="shared" ref="N56:N84" ca="1" si="38">AM21+$Z$11+ROUND((AM21*0.31*11.96%),2)</f>
        <v>976.73300000000006</v>
      </c>
      <c r="O56" s="114">
        <f t="shared" ref="O56:O84" ca="1" si="39">AN21+$Z$11+ROUND((AN21*0.31*11.96%),2)</f>
        <v>979.20299999999997</v>
      </c>
      <c r="P56" s="114">
        <f t="shared" ref="P56:P84" ca="1" si="40">AO21+$Z$11+ROUND((AO21*0.31*11.96%),2)</f>
        <v>980.37300000000005</v>
      </c>
      <c r="Q56" s="114">
        <f t="shared" ref="Q56:Q84" ca="1" si="41">AP21+$Z$11+ROUND((AP21*0.31*11.96%),2)</f>
        <v>981.56299999999987</v>
      </c>
      <c r="R56" s="114">
        <f t="shared" ref="R56:R84" ca="1" si="42">AQ21+$Z$11+ROUND((AQ21*0.31*11.96%),2)</f>
        <v>992.98300000000017</v>
      </c>
      <c r="S56" s="114">
        <f t="shared" ref="S56:S84" ca="1" si="43">AR21+$Z$11+ROUND((AR21*0.31*11.96%),2)</f>
        <v>995.49299999999994</v>
      </c>
      <c r="T56" s="114">
        <f t="shared" ref="T56:T84" ca="1" si="44">AS21+$Z$11+ROUND((AS21*0.31*11.96%),2)</f>
        <v>984.51300000000003</v>
      </c>
      <c r="U56" s="114">
        <f t="shared" ref="U56:U84" ca="1" si="45">AT21+$Z$11+ROUND((AT21*0.31*11.96%),2)</f>
        <v>1000.0530000000001</v>
      </c>
      <c r="V56" s="114">
        <f t="shared" ref="V56:V84" ca="1" si="46">AU21+$Z$11+ROUND((AU21*0.31*11.96%),2)</f>
        <v>1001.7529999999999</v>
      </c>
      <c r="W56" s="114">
        <f t="shared" ref="W56:W84" ca="1" si="47">AV21+$Z$11+ROUND((AV21*0.31*11.96%),2)</f>
        <v>979.39300000000003</v>
      </c>
      <c r="X56" s="114">
        <f t="shared" ref="X56:X84" ca="1" si="48">AW21+$Z$11+ROUND((AW21*0.31*11.96%),2)</f>
        <v>973.48299999999995</v>
      </c>
      <c r="Y56" s="114">
        <f t="shared" ref="Y56:Y84" ca="1" si="49">AX21+$Z$11+ROUND((AX21*0.31*11.96%),2)</f>
        <v>969.74300000000005</v>
      </c>
      <c r="Z56" s="34"/>
      <c r="AA56" s="40"/>
      <c r="AB56" s="37"/>
      <c r="AC56" s="37"/>
      <c r="AD56" s="37"/>
      <c r="AE56" s="37"/>
      <c r="AF56" s="37"/>
      <c r="AG56" s="37"/>
      <c r="AH56" s="37"/>
      <c r="AI56" s="37"/>
      <c r="AJ56" s="37"/>
      <c r="AK56" s="37"/>
      <c r="AL56" s="37"/>
      <c r="AM56" s="37"/>
      <c r="AN56" s="37"/>
      <c r="AO56" s="37"/>
      <c r="AP56" s="37"/>
      <c r="AQ56" s="37"/>
      <c r="AR56" s="37"/>
      <c r="AS56" s="37"/>
      <c r="AT56" s="37"/>
      <c r="AU56" s="37"/>
      <c r="AV56" s="37"/>
      <c r="AW56" s="37"/>
      <c r="AX56" s="37"/>
    </row>
    <row r="57" spans="1:50" ht="18.75">
      <c r="A57" s="26">
        <v>3</v>
      </c>
      <c r="B57" s="114">
        <f t="shared" ca="1" si="26"/>
        <v>955.51300000000003</v>
      </c>
      <c r="C57" s="114">
        <f t="shared" ca="1" si="27"/>
        <v>945.55300000000011</v>
      </c>
      <c r="D57" s="114">
        <f t="shared" ca="1" si="28"/>
        <v>934.6930000000001</v>
      </c>
      <c r="E57" s="114">
        <f t="shared" ca="1" si="29"/>
        <v>903.52299999999991</v>
      </c>
      <c r="F57" s="114">
        <f t="shared" ca="1" si="30"/>
        <v>927.64300000000014</v>
      </c>
      <c r="G57" s="114">
        <f t="shared" ca="1" si="31"/>
        <v>992.09299999999996</v>
      </c>
      <c r="H57" s="114">
        <f t="shared" ca="1" si="32"/>
        <v>997.26300000000003</v>
      </c>
      <c r="I57" s="114">
        <f t="shared" ca="1" si="33"/>
        <v>998.32299999999998</v>
      </c>
      <c r="J57" s="114">
        <f t="shared" ca="1" si="34"/>
        <v>1024.3129999999999</v>
      </c>
      <c r="K57" s="114">
        <f t="shared" ca="1" si="35"/>
        <v>1057.133</v>
      </c>
      <c r="L57" s="114">
        <f t="shared" ca="1" si="36"/>
        <v>1038.8629999999998</v>
      </c>
      <c r="M57" s="114">
        <f t="shared" ca="1" si="37"/>
        <v>1018.513</v>
      </c>
      <c r="N57" s="114">
        <f t="shared" ca="1" si="38"/>
        <v>1017.1130000000001</v>
      </c>
      <c r="O57" s="114">
        <f t="shared" ca="1" si="39"/>
        <v>1020.6329999999999</v>
      </c>
      <c r="P57" s="114">
        <f t="shared" ca="1" si="40"/>
        <v>1017.6930000000001</v>
      </c>
      <c r="Q57" s="114">
        <f t="shared" ca="1" si="41"/>
        <v>1019.4530000000001</v>
      </c>
      <c r="R57" s="114">
        <f t="shared" ca="1" si="42"/>
        <v>1018.6430000000001</v>
      </c>
      <c r="S57" s="114">
        <f t="shared" ca="1" si="43"/>
        <v>1015.173</v>
      </c>
      <c r="T57" s="114">
        <f t="shared" ca="1" si="44"/>
        <v>997.71300000000008</v>
      </c>
      <c r="U57" s="114">
        <f t="shared" ca="1" si="45"/>
        <v>1019.823</v>
      </c>
      <c r="V57" s="114">
        <f t="shared" ca="1" si="46"/>
        <v>999.01300000000003</v>
      </c>
      <c r="W57" s="114">
        <f t="shared" ca="1" si="47"/>
        <v>980.43299999999999</v>
      </c>
      <c r="X57" s="114">
        <f t="shared" ca="1" si="48"/>
        <v>980.673</v>
      </c>
      <c r="Y57" s="114">
        <f t="shared" ca="1" si="49"/>
        <v>933.59299999999985</v>
      </c>
      <c r="Z57" s="34"/>
      <c r="AA57" s="40"/>
      <c r="AB57" s="37"/>
      <c r="AC57" s="37"/>
      <c r="AD57" s="37"/>
      <c r="AE57" s="37"/>
      <c r="AF57" s="37"/>
      <c r="AG57" s="37"/>
      <c r="AH57" s="37"/>
      <c r="AI57" s="37"/>
      <c r="AJ57" s="37"/>
      <c r="AK57" s="37"/>
      <c r="AL57" s="37"/>
      <c r="AM57" s="37"/>
      <c r="AN57" s="37"/>
      <c r="AO57" s="37"/>
      <c r="AP57" s="37"/>
      <c r="AQ57" s="37"/>
      <c r="AR57" s="37"/>
      <c r="AS57" s="37"/>
      <c r="AT57" s="37"/>
      <c r="AU57" s="37"/>
      <c r="AV57" s="37"/>
      <c r="AW57" s="37"/>
      <c r="AX57" s="37"/>
    </row>
    <row r="58" spans="1:50" ht="18.75">
      <c r="A58" s="26">
        <v>4</v>
      </c>
      <c r="B58" s="114">
        <f t="shared" ca="1" si="26"/>
        <v>892.08299999999997</v>
      </c>
      <c r="C58" s="114">
        <f t="shared" ca="1" si="27"/>
        <v>888.73299999999995</v>
      </c>
      <c r="D58" s="114">
        <f t="shared" ca="1" si="28"/>
        <v>885.76300000000003</v>
      </c>
      <c r="E58" s="114">
        <f t="shared" ca="1" si="29"/>
        <v>875.50299999999993</v>
      </c>
      <c r="F58" s="114">
        <f t="shared" ca="1" si="30"/>
        <v>887.01300000000003</v>
      </c>
      <c r="G58" s="114">
        <f t="shared" ca="1" si="31"/>
        <v>952.93299999999999</v>
      </c>
      <c r="H58" s="114">
        <f t="shared" ca="1" si="32"/>
        <v>955.63299999999992</v>
      </c>
      <c r="I58" s="114">
        <f t="shared" ca="1" si="33"/>
        <v>958.75300000000016</v>
      </c>
      <c r="J58" s="114">
        <f t="shared" ca="1" si="34"/>
        <v>989.38300000000004</v>
      </c>
      <c r="K58" s="114">
        <f t="shared" ca="1" si="35"/>
        <v>990.52300000000002</v>
      </c>
      <c r="L58" s="114">
        <f t="shared" ca="1" si="36"/>
        <v>987.64300000000003</v>
      </c>
      <c r="M58" s="114">
        <f t="shared" ca="1" si="37"/>
        <v>985.69299999999987</v>
      </c>
      <c r="N58" s="114">
        <f t="shared" ca="1" si="38"/>
        <v>981.94299999999998</v>
      </c>
      <c r="O58" s="114">
        <f t="shared" ca="1" si="39"/>
        <v>988.47299999999996</v>
      </c>
      <c r="P58" s="114">
        <f t="shared" ca="1" si="40"/>
        <v>991.07299999999998</v>
      </c>
      <c r="Q58" s="114">
        <f t="shared" ca="1" si="41"/>
        <v>984.96300000000008</v>
      </c>
      <c r="R58" s="114">
        <f t="shared" ca="1" si="42"/>
        <v>985.44299999999987</v>
      </c>
      <c r="S58" s="114">
        <f t="shared" ca="1" si="43"/>
        <v>976.50300000000004</v>
      </c>
      <c r="T58" s="114">
        <f t="shared" ca="1" si="44"/>
        <v>973.22299999999996</v>
      </c>
      <c r="U58" s="114">
        <f t="shared" ca="1" si="45"/>
        <v>989.5329999999999</v>
      </c>
      <c r="V58" s="114">
        <f t="shared" ca="1" si="46"/>
        <v>983.14300000000014</v>
      </c>
      <c r="W58" s="114">
        <f t="shared" ca="1" si="47"/>
        <v>922.553</v>
      </c>
      <c r="X58" s="114">
        <f t="shared" ca="1" si="48"/>
        <v>942.9430000000001</v>
      </c>
      <c r="Y58" s="114">
        <f t="shared" ca="1" si="49"/>
        <v>925.15300000000002</v>
      </c>
      <c r="Z58" s="34"/>
      <c r="AA58" s="40"/>
      <c r="AB58" s="37"/>
      <c r="AC58" s="37"/>
      <c r="AD58" s="37"/>
      <c r="AE58" s="37"/>
      <c r="AF58" s="37"/>
      <c r="AG58" s="37"/>
      <c r="AH58" s="37"/>
      <c r="AI58" s="37"/>
      <c r="AJ58" s="37"/>
      <c r="AK58" s="37"/>
      <c r="AL58" s="37"/>
      <c r="AM58" s="37"/>
      <c r="AN58" s="37"/>
      <c r="AO58" s="37"/>
      <c r="AP58" s="37"/>
      <c r="AQ58" s="37"/>
      <c r="AR58" s="37"/>
      <c r="AS58" s="37"/>
      <c r="AT58" s="37"/>
      <c r="AU58" s="37"/>
      <c r="AV58" s="37"/>
      <c r="AW58" s="37"/>
      <c r="AX58" s="37"/>
    </row>
    <row r="59" spans="1:50" ht="18.75">
      <c r="A59" s="26">
        <v>5</v>
      </c>
      <c r="B59" s="114">
        <f t="shared" ca="1" si="26"/>
        <v>904.48299999999995</v>
      </c>
      <c r="C59" s="114">
        <f t="shared" ca="1" si="27"/>
        <v>879.10299999999995</v>
      </c>
      <c r="D59" s="114">
        <f t="shared" ca="1" si="28"/>
        <v>874.71299999999997</v>
      </c>
      <c r="E59" s="114">
        <f t="shared" ca="1" si="29"/>
        <v>844.62299999999993</v>
      </c>
      <c r="F59" s="114">
        <f t="shared" ca="1" si="30"/>
        <v>860.02300000000002</v>
      </c>
      <c r="G59" s="114">
        <f t="shared" ca="1" si="31"/>
        <v>929.62299999999993</v>
      </c>
      <c r="H59" s="114">
        <f t="shared" ca="1" si="32"/>
        <v>1031.433</v>
      </c>
      <c r="I59" s="114">
        <f t="shared" ca="1" si="33"/>
        <v>1056.693</v>
      </c>
      <c r="J59" s="114">
        <f t="shared" ca="1" si="34"/>
        <v>1070.413</v>
      </c>
      <c r="K59" s="114">
        <f t="shared" ca="1" si="35"/>
        <v>1068.163</v>
      </c>
      <c r="L59" s="114">
        <f t="shared" ca="1" si="36"/>
        <v>1057.693</v>
      </c>
      <c r="M59" s="114">
        <f t="shared" ca="1" si="37"/>
        <v>1036.663</v>
      </c>
      <c r="N59" s="114">
        <f t="shared" ca="1" si="38"/>
        <v>1034.0630000000001</v>
      </c>
      <c r="O59" s="114">
        <f t="shared" ca="1" si="39"/>
        <v>1054.9930000000002</v>
      </c>
      <c r="P59" s="114">
        <f t="shared" ca="1" si="40"/>
        <v>1060.7929999999999</v>
      </c>
      <c r="Q59" s="114">
        <f t="shared" ca="1" si="41"/>
        <v>1047.9930000000002</v>
      </c>
      <c r="R59" s="114">
        <f t="shared" ca="1" si="42"/>
        <v>1058.973</v>
      </c>
      <c r="S59" s="114">
        <f t="shared" ca="1" si="43"/>
        <v>1027.5130000000001</v>
      </c>
      <c r="T59" s="114">
        <f t="shared" ca="1" si="44"/>
        <v>1029.6130000000001</v>
      </c>
      <c r="U59" s="114">
        <f t="shared" ca="1" si="45"/>
        <v>978.84299999999996</v>
      </c>
      <c r="V59" s="114">
        <f t="shared" ca="1" si="46"/>
        <v>959.19299999999998</v>
      </c>
      <c r="W59" s="114">
        <f t="shared" ca="1" si="47"/>
        <v>929.60299999999995</v>
      </c>
      <c r="X59" s="114">
        <f t="shared" ca="1" si="48"/>
        <v>928.99300000000005</v>
      </c>
      <c r="Y59" s="114">
        <f t="shared" ca="1" si="49"/>
        <v>899.56299999999999</v>
      </c>
      <c r="Z59" s="34"/>
      <c r="AA59" s="40"/>
      <c r="AB59" s="37"/>
      <c r="AC59" s="37"/>
      <c r="AD59" s="37"/>
      <c r="AE59" s="37"/>
      <c r="AF59" s="37"/>
      <c r="AG59" s="37"/>
      <c r="AH59" s="37"/>
      <c r="AI59" s="37"/>
      <c r="AJ59" s="37"/>
      <c r="AK59" s="37"/>
      <c r="AL59" s="37"/>
      <c r="AM59" s="37"/>
      <c r="AN59" s="37"/>
      <c r="AO59" s="37"/>
      <c r="AP59" s="37"/>
      <c r="AQ59" s="37"/>
      <c r="AR59" s="37"/>
      <c r="AS59" s="37"/>
      <c r="AT59" s="37"/>
      <c r="AU59" s="37"/>
      <c r="AV59" s="37"/>
      <c r="AW59" s="37"/>
      <c r="AX59" s="37"/>
    </row>
    <row r="60" spans="1:50" ht="18.75">
      <c r="A60" s="26">
        <v>6</v>
      </c>
      <c r="B60" s="114">
        <f t="shared" ca="1" si="26"/>
        <v>947.00299999999993</v>
      </c>
      <c r="C60" s="114">
        <f t="shared" ca="1" si="27"/>
        <v>925.52299999999991</v>
      </c>
      <c r="D60" s="114">
        <f t="shared" ca="1" si="28"/>
        <v>854.80300000000011</v>
      </c>
      <c r="E60" s="114">
        <f t="shared" ca="1" si="29"/>
        <v>835.33299999999986</v>
      </c>
      <c r="F60" s="114">
        <f t="shared" ca="1" si="30"/>
        <v>857.35299999999995</v>
      </c>
      <c r="G60" s="114">
        <f t="shared" ca="1" si="31"/>
        <v>924.14300000000003</v>
      </c>
      <c r="H60" s="114">
        <f t="shared" ca="1" si="32"/>
        <v>977.31299999999999</v>
      </c>
      <c r="I60" s="114">
        <f t="shared" ca="1" si="33"/>
        <v>981.14300000000003</v>
      </c>
      <c r="J60" s="114">
        <f t="shared" ca="1" si="34"/>
        <v>988.91300000000001</v>
      </c>
      <c r="K60" s="114">
        <f t="shared" ca="1" si="35"/>
        <v>989.48299999999995</v>
      </c>
      <c r="L60" s="114">
        <f t="shared" ca="1" si="36"/>
        <v>990.07299999999998</v>
      </c>
      <c r="M60" s="114">
        <f t="shared" ca="1" si="37"/>
        <v>986.14300000000003</v>
      </c>
      <c r="N60" s="114">
        <f t="shared" ca="1" si="38"/>
        <v>984.303</v>
      </c>
      <c r="O60" s="114">
        <f t="shared" ca="1" si="39"/>
        <v>985.62299999999993</v>
      </c>
      <c r="P60" s="114">
        <f t="shared" ca="1" si="40"/>
        <v>986.46299999999997</v>
      </c>
      <c r="Q60" s="114">
        <f t="shared" ca="1" si="41"/>
        <v>988.57300000000009</v>
      </c>
      <c r="R60" s="114">
        <f t="shared" ca="1" si="42"/>
        <v>988.35300000000007</v>
      </c>
      <c r="S60" s="114">
        <f t="shared" ca="1" si="43"/>
        <v>973.09300000000007</v>
      </c>
      <c r="T60" s="114">
        <f t="shared" ca="1" si="44"/>
        <v>985.97299999999996</v>
      </c>
      <c r="U60" s="114">
        <f t="shared" ca="1" si="45"/>
        <v>1003.6930000000001</v>
      </c>
      <c r="V60" s="114">
        <f t="shared" ca="1" si="46"/>
        <v>1001.143</v>
      </c>
      <c r="W60" s="114">
        <f t="shared" ca="1" si="47"/>
        <v>987.97299999999996</v>
      </c>
      <c r="X60" s="114">
        <f t="shared" ca="1" si="48"/>
        <v>970.09299999999996</v>
      </c>
      <c r="Y60" s="114">
        <f t="shared" ca="1" si="49"/>
        <v>947.24299999999994</v>
      </c>
      <c r="Z60" s="34"/>
      <c r="AA60" s="40"/>
      <c r="AB60" s="37"/>
      <c r="AC60" s="37"/>
      <c r="AD60" s="37"/>
      <c r="AE60" s="37"/>
      <c r="AF60" s="37"/>
      <c r="AG60" s="37"/>
      <c r="AH60" s="37"/>
      <c r="AI60" s="37"/>
      <c r="AJ60" s="37"/>
      <c r="AK60" s="37"/>
      <c r="AL60" s="37"/>
      <c r="AM60" s="37"/>
      <c r="AN60" s="37"/>
      <c r="AO60" s="37"/>
      <c r="AP60" s="37"/>
      <c r="AQ60" s="37"/>
      <c r="AR60" s="37"/>
      <c r="AS60" s="37"/>
      <c r="AT60" s="37"/>
      <c r="AU60" s="37"/>
      <c r="AV60" s="37"/>
      <c r="AW60" s="37"/>
      <c r="AX60" s="37"/>
    </row>
    <row r="61" spans="1:50" ht="18.75">
      <c r="A61" s="26">
        <v>7</v>
      </c>
      <c r="B61" s="114">
        <f t="shared" ca="1" si="26"/>
        <v>950.32299999999998</v>
      </c>
      <c r="C61" s="114">
        <f t="shared" ca="1" si="27"/>
        <v>930.15300000000002</v>
      </c>
      <c r="D61" s="114">
        <f t="shared" ca="1" si="28"/>
        <v>901.02300000000002</v>
      </c>
      <c r="E61" s="114">
        <f t="shared" ca="1" si="29"/>
        <v>877.72300000000007</v>
      </c>
      <c r="F61" s="114">
        <f t="shared" ca="1" si="30"/>
        <v>897.49299999999994</v>
      </c>
      <c r="G61" s="114">
        <f t="shared" ca="1" si="31"/>
        <v>956.50300000000004</v>
      </c>
      <c r="H61" s="114">
        <f t="shared" ca="1" si="32"/>
        <v>977.84299999999996</v>
      </c>
      <c r="I61" s="114">
        <f t="shared" ca="1" si="33"/>
        <v>979.16300000000001</v>
      </c>
      <c r="J61" s="114">
        <f t="shared" ca="1" si="34"/>
        <v>986.18299999999999</v>
      </c>
      <c r="K61" s="114">
        <f t="shared" ca="1" si="35"/>
        <v>1021.933</v>
      </c>
      <c r="L61" s="114">
        <f t="shared" ca="1" si="36"/>
        <v>1020.103</v>
      </c>
      <c r="M61" s="114">
        <f t="shared" ca="1" si="37"/>
        <v>1013.6929999999999</v>
      </c>
      <c r="N61" s="114">
        <f t="shared" ca="1" si="38"/>
        <v>984.29300000000001</v>
      </c>
      <c r="O61" s="114">
        <f t="shared" ca="1" si="39"/>
        <v>985.77300000000002</v>
      </c>
      <c r="P61" s="114">
        <f t="shared" ca="1" si="40"/>
        <v>981.91300000000001</v>
      </c>
      <c r="Q61" s="114">
        <f t="shared" ca="1" si="41"/>
        <v>984.08299999999997</v>
      </c>
      <c r="R61" s="114">
        <f t="shared" ca="1" si="42"/>
        <v>984.43300000000011</v>
      </c>
      <c r="S61" s="114">
        <f t="shared" ca="1" si="43"/>
        <v>972.63300000000004</v>
      </c>
      <c r="T61" s="114">
        <f t="shared" ca="1" si="44"/>
        <v>978.96299999999997</v>
      </c>
      <c r="U61" s="114">
        <f t="shared" ca="1" si="45"/>
        <v>1001.6130000000001</v>
      </c>
      <c r="V61" s="114">
        <f t="shared" ca="1" si="46"/>
        <v>998.81299999999999</v>
      </c>
      <c r="W61" s="114">
        <f t="shared" ca="1" si="47"/>
        <v>984.82299999999998</v>
      </c>
      <c r="X61" s="114">
        <f t="shared" ca="1" si="48"/>
        <v>968.05299999999988</v>
      </c>
      <c r="Y61" s="114">
        <f t="shared" ca="1" si="49"/>
        <v>941.70300000000009</v>
      </c>
      <c r="Z61" s="34"/>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row>
    <row r="62" spans="1:50" ht="18.75">
      <c r="A62" s="26">
        <v>8</v>
      </c>
      <c r="B62" s="114">
        <f t="shared" ca="1" si="26"/>
        <v>955.29300000000001</v>
      </c>
      <c r="C62" s="114">
        <f t="shared" ca="1" si="27"/>
        <v>949.31299999999999</v>
      </c>
      <c r="D62" s="114">
        <f t="shared" ca="1" si="28"/>
        <v>898.87300000000016</v>
      </c>
      <c r="E62" s="114">
        <f t="shared" ca="1" si="29"/>
        <v>884.33299999999986</v>
      </c>
      <c r="F62" s="114">
        <f t="shared" ca="1" si="30"/>
        <v>903.0630000000001</v>
      </c>
      <c r="G62" s="114">
        <f t="shared" ca="1" si="31"/>
        <v>931.07300000000009</v>
      </c>
      <c r="H62" s="114">
        <f t="shared" ca="1" si="32"/>
        <v>957.21300000000008</v>
      </c>
      <c r="I62" s="114">
        <f t="shared" ca="1" si="33"/>
        <v>965.63300000000004</v>
      </c>
      <c r="J62" s="114">
        <f t="shared" ca="1" si="34"/>
        <v>976.95300000000009</v>
      </c>
      <c r="K62" s="114">
        <f t="shared" ca="1" si="35"/>
        <v>980.66300000000001</v>
      </c>
      <c r="L62" s="114">
        <f t="shared" ca="1" si="36"/>
        <v>1023.213</v>
      </c>
      <c r="M62" s="114">
        <f t="shared" ca="1" si="37"/>
        <v>1013.833</v>
      </c>
      <c r="N62" s="114">
        <f t="shared" ca="1" si="38"/>
        <v>974.04299999999989</v>
      </c>
      <c r="O62" s="114">
        <f t="shared" ca="1" si="39"/>
        <v>977.553</v>
      </c>
      <c r="P62" s="114">
        <f t="shared" ca="1" si="40"/>
        <v>981.02299999999991</v>
      </c>
      <c r="Q62" s="114">
        <f t="shared" ca="1" si="41"/>
        <v>1004.253</v>
      </c>
      <c r="R62" s="114">
        <f t="shared" ca="1" si="42"/>
        <v>981.39300000000003</v>
      </c>
      <c r="S62" s="114">
        <f t="shared" ca="1" si="43"/>
        <v>975.54299999999989</v>
      </c>
      <c r="T62" s="114">
        <f t="shared" ca="1" si="44"/>
        <v>976.65300000000013</v>
      </c>
      <c r="U62" s="114">
        <f t="shared" ca="1" si="45"/>
        <v>1030.203</v>
      </c>
      <c r="V62" s="114">
        <f t="shared" ca="1" si="46"/>
        <v>1056.1130000000001</v>
      </c>
      <c r="W62" s="114">
        <f t="shared" ca="1" si="47"/>
        <v>1053.223</v>
      </c>
      <c r="X62" s="114">
        <f t="shared" ca="1" si="48"/>
        <v>978.17299999999989</v>
      </c>
      <c r="Y62" s="114">
        <f t="shared" ca="1" si="49"/>
        <v>967.90300000000002</v>
      </c>
      <c r="Z62" s="34"/>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row>
    <row r="63" spans="1:50" ht="18.75">
      <c r="A63" s="26">
        <v>9</v>
      </c>
      <c r="B63" s="114">
        <f t="shared" ca="1" si="26"/>
        <v>928.10299999999995</v>
      </c>
      <c r="C63" s="114">
        <f t="shared" ca="1" si="27"/>
        <v>910.68299999999999</v>
      </c>
      <c r="D63" s="114">
        <f t="shared" ca="1" si="28"/>
        <v>885.88299999999992</v>
      </c>
      <c r="E63" s="114">
        <f t="shared" ca="1" si="29"/>
        <v>887.20300000000009</v>
      </c>
      <c r="F63" s="114">
        <f t="shared" ca="1" si="30"/>
        <v>888.45299999999997</v>
      </c>
      <c r="G63" s="114">
        <f t="shared" ca="1" si="31"/>
        <v>900.71300000000008</v>
      </c>
      <c r="H63" s="114">
        <f t="shared" ca="1" si="32"/>
        <v>909.88300000000004</v>
      </c>
      <c r="I63" s="114">
        <f t="shared" ca="1" si="33"/>
        <v>939.15300000000002</v>
      </c>
      <c r="J63" s="114">
        <f t="shared" ca="1" si="34"/>
        <v>954.27299999999991</v>
      </c>
      <c r="K63" s="114">
        <f t="shared" ca="1" si="35"/>
        <v>957.97299999999996</v>
      </c>
      <c r="L63" s="114">
        <f t="shared" ca="1" si="36"/>
        <v>977.79300000000001</v>
      </c>
      <c r="M63" s="114">
        <f t="shared" ca="1" si="37"/>
        <v>965.423</v>
      </c>
      <c r="N63" s="114">
        <f t="shared" ca="1" si="38"/>
        <v>961.23299999999995</v>
      </c>
      <c r="O63" s="114">
        <f t="shared" ca="1" si="39"/>
        <v>964.27300000000002</v>
      </c>
      <c r="P63" s="114">
        <f t="shared" ca="1" si="40"/>
        <v>967.85300000000007</v>
      </c>
      <c r="Q63" s="114">
        <f t="shared" ca="1" si="41"/>
        <v>973.89300000000003</v>
      </c>
      <c r="R63" s="114">
        <f t="shared" ca="1" si="42"/>
        <v>978.65299999999991</v>
      </c>
      <c r="S63" s="114">
        <f t="shared" ca="1" si="43"/>
        <v>956.06299999999999</v>
      </c>
      <c r="T63" s="114">
        <f t="shared" ca="1" si="44"/>
        <v>968.36300000000006</v>
      </c>
      <c r="U63" s="114">
        <f t="shared" ca="1" si="45"/>
        <v>981.27299999999991</v>
      </c>
      <c r="V63" s="114">
        <f t="shared" ca="1" si="46"/>
        <v>977.87299999999993</v>
      </c>
      <c r="W63" s="114">
        <f t="shared" ca="1" si="47"/>
        <v>972.84300000000007</v>
      </c>
      <c r="X63" s="114">
        <f t="shared" ca="1" si="48"/>
        <v>974.30299999999988</v>
      </c>
      <c r="Y63" s="114">
        <f t="shared" ca="1" si="49"/>
        <v>964.02300000000002</v>
      </c>
      <c r="Z63" s="34"/>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row>
    <row r="64" spans="1:50" ht="18.75">
      <c r="A64" s="26">
        <v>10</v>
      </c>
      <c r="B64" s="114">
        <f t="shared" ca="1" si="26"/>
        <v>920.98300000000006</v>
      </c>
      <c r="C64" s="114">
        <f t="shared" ca="1" si="27"/>
        <v>911.423</v>
      </c>
      <c r="D64" s="114">
        <f t="shared" ca="1" si="28"/>
        <v>897.80299999999988</v>
      </c>
      <c r="E64" s="114">
        <f t="shared" ca="1" si="29"/>
        <v>903.48299999999995</v>
      </c>
      <c r="F64" s="114">
        <f t="shared" ca="1" si="30"/>
        <v>934.48300000000006</v>
      </c>
      <c r="G64" s="114">
        <f t="shared" ca="1" si="31"/>
        <v>973.00299999999993</v>
      </c>
      <c r="H64" s="114">
        <f t="shared" ca="1" si="32"/>
        <v>973.09300000000007</v>
      </c>
      <c r="I64" s="114">
        <f t="shared" ca="1" si="33"/>
        <v>988.60300000000007</v>
      </c>
      <c r="J64" s="114">
        <f t="shared" ca="1" si="34"/>
        <v>990.24300000000005</v>
      </c>
      <c r="K64" s="114">
        <f t="shared" ca="1" si="35"/>
        <v>991.75300000000004</v>
      </c>
      <c r="L64" s="114">
        <f t="shared" ca="1" si="36"/>
        <v>1010.143</v>
      </c>
      <c r="M64" s="114">
        <f t="shared" ca="1" si="37"/>
        <v>1010.7430000000001</v>
      </c>
      <c r="N64" s="114">
        <f t="shared" ca="1" si="38"/>
        <v>1003.153</v>
      </c>
      <c r="O64" s="114">
        <f t="shared" ca="1" si="39"/>
        <v>1003.803</v>
      </c>
      <c r="P64" s="114">
        <f t="shared" ca="1" si="40"/>
        <v>998.79300000000001</v>
      </c>
      <c r="Q64" s="114">
        <f t="shared" ca="1" si="41"/>
        <v>997.60299999999995</v>
      </c>
      <c r="R64" s="114">
        <f t="shared" ca="1" si="42"/>
        <v>995.57300000000009</v>
      </c>
      <c r="S64" s="114">
        <f t="shared" ca="1" si="43"/>
        <v>987.91300000000001</v>
      </c>
      <c r="T64" s="114">
        <f t="shared" ca="1" si="44"/>
        <v>980.29300000000012</v>
      </c>
      <c r="U64" s="114">
        <f t="shared" ca="1" si="45"/>
        <v>988.88300000000004</v>
      </c>
      <c r="V64" s="114">
        <f t="shared" ca="1" si="46"/>
        <v>983.74300000000005</v>
      </c>
      <c r="W64" s="114">
        <f t="shared" ca="1" si="47"/>
        <v>975.11300000000006</v>
      </c>
      <c r="X64" s="114">
        <f t="shared" ca="1" si="48"/>
        <v>978.09299999999996</v>
      </c>
      <c r="Y64" s="114">
        <f t="shared" ca="1" si="49"/>
        <v>980.52299999999991</v>
      </c>
      <c r="Z64" s="34"/>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row>
    <row r="65" spans="1:50" ht="18.75">
      <c r="A65" s="26">
        <v>11</v>
      </c>
      <c r="B65" s="114">
        <f t="shared" ca="1" si="26"/>
        <v>945.35300000000007</v>
      </c>
      <c r="C65" s="114">
        <f t="shared" ca="1" si="27"/>
        <v>932.11300000000006</v>
      </c>
      <c r="D65" s="114">
        <f t="shared" ca="1" si="28"/>
        <v>910.91300000000001</v>
      </c>
      <c r="E65" s="114">
        <f t="shared" ca="1" si="29"/>
        <v>901.95299999999986</v>
      </c>
      <c r="F65" s="114">
        <f t="shared" ca="1" si="30"/>
        <v>964.18299999999988</v>
      </c>
      <c r="G65" s="114">
        <f t="shared" ca="1" si="31"/>
        <v>985.54300000000001</v>
      </c>
      <c r="H65" s="114">
        <f t="shared" ca="1" si="32"/>
        <v>984.60299999999995</v>
      </c>
      <c r="I65" s="114">
        <f t="shared" ca="1" si="33"/>
        <v>999.71299999999985</v>
      </c>
      <c r="J65" s="114">
        <f t="shared" ca="1" si="34"/>
        <v>1014.433</v>
      </c>
      <c r="K65" s="114">
        <f t="shared" ca="1" si="35"/>
        <v>1002.8229999999999</v>
      </c>
      <c r="L65" s="114">
        <f t="shared" ca="1" si="36"/>
        <v>1011.9830000000001</v>
      </c>
      <c r="M65" s="114">
        <f t="shared" ca="1" si="37"/>
        <v>1023.2429999999999</v>
      </c>
      <c r="N65" s="114">
        <f t="shared" ca="1" si="38"/>
        <v>1022.443</v>
      </c>
      <c r="O65" s="114">
        <f t="shared" ca="1" si="39"/>
        <v>1033.0629999999999</v>
      </c>
      <c r="P65" s="114">
        <f t="shared" ca="1" si="40"/>
        <v>1029.7930000000001</v>
      </c>
      <c r="Q65" s="114">
        <f t="shared" ca="1" si="41"/>
        <v>1020.7230000000001</v>
      </c>
      <c r="R65" s="114">
        <f t="shared" ca="1" si="42"/>
        <v>1009.8530000000001</v>
      </c>
      <c r="S65" s="114">
        <f t="shared" ca="1" si="43"/>
        <v>989.45299999999997</v>
      </c>
      <c r="T65" s="114">
        <f t="shared" ca="1" si="44"/>
        <v>982.12300000000005</v>
      </c>
      <c r="U65" s="114">
        <f t="shared" ca="1" si="45"/>
        <v>1010.2429999999999</v>
      </c>
      <c r="V65" s="114">
        <f t="shared" ca="1" si="46"/>
        <v>1018.8629999999999</v>
      </c>
      <c r="W65" s="114">
        <f t="shared" ca="1" si="47"/>
        <v>1004.8929999999999</v>
      </c>
      <c r="X65" s="114">
        <f t="shared" ca="1" si="48"/>
        <v>1007.5930000000001</v>
      </c>
      <c r="Y65" s="114">
        <f t="shared" ca="1" si="49"/>
        <v>973.47299999999996</v>
      </c>
      <c r="Z65" s="34"/>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row>
    <row r="66" spans="1:50" ht="18.75">
      <c r="A66" s="26">
        <v>12</v>
      </c>
      <c r="B66" s="114">
        <f t="shared" ca="1" si="26"/>
        <v>896.45299999999997</v>
      </c>
      <c r="C66" s="114">
        <f t="shared" ca="1" si="27"/>
        <v>878.9430000000001</v>
      </c>
      <c r="D66" s="114">
        <f t="shared" ca="1" si="28"/>
        <v>859.28300000000002</v>
      </c>
      <c r="E66" s="114">
        <f t="shared" ca="1" si="29"/>
        <v>831.21300000000008</v>
      </c>
      <c r="F66" s="114">
        <f t="shared" ca="1" si="30"/>
        <v>833.85300000000007</v>
      </c>
      <c r="G66" s="114">
        <f t="shared" ca="1" si="31"/>
        <v>883.60300000000007</v>
      </c>
      <c r="H66" s="114">
        <f t="shared" ca="1" si="32"/>
        <v>891.31299999999987</v>
      </c>
      <c r="I66" s="114">
        <f t="shared" ca="1" si="33"/>
        <v>909.82300000000009</v>
      </c>
      <c r="J66" s="114">
        <f t="shared" ca="1" si="34"/>
        <v>926.81299999999999</v>
      </c>
      <c r="K66" s="114">
        <f t="shared" ca="1" si="35"/>
        <v>927.43300000000011</v>
      </c>
      <c r="L66" s="114">
        <f t="shared" ca="1" si="36"/>
        <v>935.49300000000005</v>
      </c>
      <c r="M66" s="114">
        <f t="shared" ca="1" si="37"/>
        <v>938.01300000000015</v>
      </c>
      <c r="N66" s="114">
        <f t="shared" ca="1" si="38"/>
        <v>936.4129999999999</v>
      </c>
      <c r="O66" s="114">
        <f t="shared" ca="1" si="39"/>
        <v>944.89300000000003</v>
      </c>
      <c r="P66" s="114">
        <f t="shared" ca="1" si="40"/>
        <v>949.40299999999991</v>
      </c>
      <c r="Q66" s="114">
        <f t="shared" ca="1" si="41"/>
        <v>955.04300000000001</v>
      </c>
      <c r="R66" s="114">
        <f t="shared" ca="1" si="42"/>
        <v>954.50299999999993</v>
      </c>
      <c r="S66" s="114">
        <f t="shared" ca="1" si="43"/>
        <v>925.00299999999993</v>
      </c>
      <c r="T66" s="114">
        <f t="shared" ca="1" si="44"/>
        <v>938.97299999999996</v>
      </c>
      <c r="U66" s="114">
        <f t="shared" ca="1" si="45"/>
        <v>952.52299999999991</v>
      </c>
      <c r="V66" s="114">
        <f t="shared" ca="1" si="46"/>
        <v>970.48300000000006</v>
      </c>
      <c r="W66" s="114">
        <f t="shared" ca="1" si="47"/>
        <v>951.91300000000001</v>
      </c>
      <c r="X66" s="114">
        <f t="shared" ca="1" si="48"/>
        <v>956.27300000000002</v>
      </c>
      <c r="Y66" s="114">
        <f t="shared" ca="1" si="49"/>
        <v>920.60299999999995</v>
      </c>
      <c r="Z66" s="34"/>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row>
    <row r="67" spans="1:50" ht="18.75">
      <c r="A67" s="26">
        <v>13</v>
      </c>
      <c r="B67" s="114">
        <f t="shared" ca="1" si="26"/>
        <v>831.42299999999989</v>
      </c>
      <c r="C67" s="114">
        <f t="shared" ca="1" si="27"/>
        <v>820.35300000000007</v>
      </c>
      <c r="D67" s="114">
        <f t="shared" ca="1" si="28"/>
        <v>804.36300000000006</v>
      </c>
      <c r="E67" s="114">
        <f t="shared" ca="1" si="29"/>
        <v>787.57299999999998</v>
      </c>
      <c r="F67" s="114">
        <f t="shared" ca="1" si="30"/>
        <v>854.71299999999997</v>
      </c>
      <c r="G67" s="114">
        <f t="shared" ca="1" si="31"/>
        <v>889.50299999999993</v>
      </c>
      <c r="H67" s="114">
        <f t="shared" ca="1" si="32"/>
        <v>891.14300000000003</v>
      </c>
      <c r="I67" s="114">
        <f t="shared" ca="1" si="33"/>
        <v>899.46300000000008</v>
      </c>
      <c r="J67" s="114">
        <f t="shared" ca="1" si="34"/>
        <v>905.84299999999996</v>
      </c>
      <c r="K67" s="114">
        <f t="shared" ca="1" si="35"/>
        <v>940.09300000000007</v>
      </c>
      <c r="L67" s="114">
        <f t="shared" ca="1" si="36"/>
        <v>943.9129999999999</v>
      </c>
      <c r="M67" s="114">
        <f t="shared" ca="1" si="37"/>
        <v>911.61300000000006</v>
      </c>
      <c r="N67" s="114">
        <f t="shared" ca="1" si="38"/>
        <v>909.28300000000013</v>
      </c>
      <c r="O67" s="114">
        <f t="shared" ca="1" si="39"/>
        <v>912.0329999999999</v>
      </c>
      <c r="P67" s="114">
        <f t="shared" ca="1" si="40"/>
        <v>914.36299999999994</v>
      </c>
      <c r="Q67" s="114">
        <f t="shared" ca="1" si="41"/>
        <v>913.42300000000012</v>
      </c>
      <c r="R67" s="114">
        <f t="shared" ca="1" si="42"/>
        <v>908.21300000000008</v>
      </c>
      <c r="S67" s="114">
        <f t="shared" ca="1" si="43"/>
        <v>897.3130000000001</v>
      </c>
      <c r="T67" s="114">
        <f t="shared" ca="1" si="44"/>
        <v>905.92300000000012</v>
      </c>
      <c r="U67" s="114">
        <f t="shared" ca="1" si="45"/>
        <v>911.50299999999993</v>
      </c>
      <c r="V67" s="114">
        <f t="shared" ca="1" si="46"/>
        <v>914.81299999999999</v>
      </c>
      <c r="W67" s="114">
        <f t="shared" ca="1" si="47"/>
        <v>902.43299999999999</v>
      </c>
      <c r="X67" s="114">
        <f t="shared" ca="1" si="48"/>
        <v>901.56299999999999</v>
      </c>
      <c r="Y67" s="114">
        <f t="shared" ca="1" si="49"/>
        <v>874.58300000000008</v>
      </c>
      <c r="Z67" s="34"/>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row>
    <row r="68" spans="1:50" ht="18.75">
      <c r="A68" s="26">
        <v>14</v>
      </c>
      <c r="B68" s="114">
        <f t="shared" ca="1" si="26"/>
        <v>849.09300000000007</v>
      </c>
      <c r="C68" s="114">
        <f t="shared" ca="1" si="27"/>
        <v>843.27300000000002</v>
      </c>
      <c r="D68" s="114">
        <f t="shared" ca="1" si="28"/>
        <v>826.72299999999996</v>
      </c>
      <c r="E68" s="114">
        <f t="shared" ca="1" si="29"/>
        <v>857.60299999999995</v>
      </c>
      <c r="F68" s="114">
        <f t="shared" ca="1" si="30"/>
        <v>858.22300000000007</v>
      </c>
      <c r="G68" s="114">
        <f t="shared" ca="1" si="31"/>
        <v>906.04300000000001</v>
      </c>
      <c r="H68" s="114">
        <f t="shared" ca="1" si="32"/>
        <v>905.61300000000006</v>
      </c>
      <c r="I68" s="114">
        <f t="shared" ca="1" si="33"/>
        <v>909.50300000000016</v>
      </c>
      <c r="J68" s="114">
        <f t="shared" ca="1" si="34"/>
        <v>920.63299999999992</v>
      </c>
      <c r="K68" s="114">
        <f t="shared" ca="1" si="35"/>
        <v>909.08300000000008</v>
      </c>
      <c r="L68" s="114">
        <f t="shared" ca="1" si="36"/>
        <v>935.053</v>
      </c>
      <c r="M68" s="114">
        <f t="shared" ca="1" si="37"/>
        <v>919.55299999999988</v>
      </c>
      <c r="N68" s="114">
        <f t="shared" ca="1" si="38"/>
        <v>914.70300000000009</v>
      </c>
      <c r="O68" s="114">
        <f t="shared" ca="1" si="39"/>
        <v>930.70299999999997</v>
      </c>
      <c r="P68" s="114">
        <f t="shared" ca="1" si="40"/>
        <v>928.75300000000004</v>
      </c>
      <c r="Q68" s="114">
        <f t="shared" ca="1" si="41"/>
        <v>923.673</v>
      </c>
      <c r="R68" s="114">
        <f t="shared" ca="1" si="42"/>
        <v>920.07299999999998</v>
      </c>
      <c r="S68" s="114">
        <f t="shared" ca="1" si="43"/>
        <v>902.64300000000003</v>
      </c>
      <c r="T68" s="114">
        <f t="shared" ca="1" si="44"/>
        <v>901.42299999999989</v>
      </c>
      <c r="U68" s="114">
        <f t="shared" ca="1" si="45"/>
        <v>911.39300000000003</v>
      </c>
      <c r="V68" s="114">
        <f t="shared" ca="1" si="46"/>
        <v>917.10300000000007</v>
      </c>
      <c r="W68" s="114">
        <f t="shared" ca="1" si="47"/>
        <v>900.27300000000002</v>
      </c>
      <c r="X68" s="114">
        <f t="shared" ca="1" si="48"/>
        <v>900.28300000000002</v>
      </c>
      <c r="Y68" s="114">
        <f t="shared" ca="1" si="49"/>
        <v>877.77300000000002</v>
      </c>
      <c r="Z68" s="34"/>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row>
    <row r="69" spans="1:50" ht="18.75">
      <c r="A69" s="26">
        <v>15</v>
      </c>
      <c r="B69" s="114">
        <f t="shared" ca="1" si="26"/>
        <v>906.43300000000011</v>
      </c>
      <c r="C69" s="114">
        <f t="shared" ca="1" si="27"/>
        <v>902.23300000000017</v>
      </c>
      <c r="D69" s="114">
        <f t="shared" ca="1" si="28"/>
        <v>871.23300000000006</v>
      </c>
      <c r="E69" s="114">
        <f t="shared" ca="1" si="29"/>
        <v>889.23299999999995</v>
      </c>
      <c r="F69" s="114">
        <f t="shared" ca="1" si="30"/>
        <v>908.98300000000006</v>
      </c>
      <c r="G69" s="114">
        <f t="shared" ca="1" si="31"/>
        <v>945.423</v>
      </c>
      <c r="H69" s="114">
        <f t="shared" ca="1" si="32"/>
        <v>951.51300000000015</v>
      </c>
      <c r="I69" s="114">
        <f t="shared" ca="1" si="33"/>
        <v>965.52300000000014</v>
      </c>
      <c r="J69" s="114">
        <f t="shared" ca="1" si="34"/>
        <v>981.11300000000006</v>
      </c>
      <c r="K69" s="114">
        <f t="shared" ca="1" si="35"/>
        <v>990.91300000000012</v>
      </c>
      <c r="L69" s="114">
        <f t="shared" ca="1" si="36"/>
        <v>983.9430000000001</v>
      </c>
      <c r="M69" s="114">
        <f t="shared" ca="1" si="37"/>
        <v>981.21299999999997</v>
      </c>
      <c r="N69" s="114">
        <f t="shared" ca="1" si="38"/>
        <v>981.00299999999993</v>
      </c>
      <c r="O69" s="114">
        <f t="shared" ca="1" si="39"/>
        <v>989.09300000000007</v>
      </c>
      <c r="P69" s="114">
        <f t="shared" ca="1" si="40"/>
        <v>991.39299999999992</v>
      </c>
      <c r="Q69" s="114">
        <f t="shared" ca="1" si="41"/>
        <v>991.60299999999995</v>
      </c>
      <c r="R69" s="114">
        <f t="shared" ca="1" si="42"/>
        <v>986.65300000000002</v>
      </c>
      <c r="S69" s="114">
        <f t="shared" ca="1" si="43"/>
        <v>971.13299999999992</v>
      </c>
      <c r="T69" s="114">
        <f t="shared" ca="1" si="44"/>
        <v>982.58299999999997</v>
      </c>
      <c r="U69" s="114">
        <f t="shared" ca="1" si="45"/>
        <v>986.53300000000013</v>
      </c>
      <c r="V69" s="114">
        <f t="shared" ca="1" si="46"/>
        <v>978.04300000000001</v>
      </c>
      <c r="W69" s="114">
        <f t="shared" ca="1" si="47"/>
        <v>972.01300000000015</v>
      </c>
      <c r="X69" s="114">
        <f t="shared" ca="1" si="48"/>
        <v>972.11300000000006</v>
      </c>
      <c r="Y69" s="114">
        <f t="shared" ca="1" si="49"/>
        <v>935.79300000000001</v>
      </c>
      <c r="Z69" s="34"/>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row>
    <row r="70" spans="1:50" ht="18.75">
      <c r="A70" s="26">
        <v>16</v>
      </c>
      <c r="B70" s="114">
        <f t="shared" ca="1" si="26"/>
        <v>909.61300000000006</v>
      </c>
      <c r="C70" s="114">
        <f t="shared" ca="1" si="27"/>
        <v>901.053</v>
      </c>
      <c r="D70" s="114">
        <f t="shared" ca="1" si="28"/>
        <v>874.05300000000011</v>
      </c>
      <c r="E70" s="114">
        <f t="shared" ca="1" si="29"/>
        <v>873.59299999999996</v>
      </c>
      <c r="F70" s="114">
        <f t="shared" ca="1" si="30"/>
        <v>885.77300000000002</v>
      </c>
      <c r="G70" s="114">
        <f t="shared" ca="1" si="31"/>
        <v>919.803</v>
      </c>
      <c r="H70" s="114">
        <f t="shared" ca="1" si="32"/>
        <v>935.54300000000001</v>
      </c>
      <c r="I70" s="114">
        <f t="shared" ca="1" si="33"/>
        <v>948.37299999999993</v>
      </c>
      <c r="J70" s="114">
        <f t="shared" ca="1" si="34"/>
        <v>967.59300000000007</v>
      </c>
      <c r="K70" s="114">
        <f t="shared" ca="1" si="35"/>
        <v>978.40299999999991</v>
      </c>
      <c r="L70" s="114">
        <f t="shared" ca="1" si="36"/>
        <v>978.56299999999999</v>
      </c>
      <c r="M70" s="114">
        <f t="shared" ca="1" si="37"/>
        <v>977.34299999999996</v>
      </c>
      <c r="N70" s="114">
        <f t="shared" ca="1" si="38"/>
        <v>985.02300000000002</v>
      </c>
      <c r="O70" s="114">
        <f t="shared" ca="1" si="39"/>
        <v>986.97299999999996</v>
      </c>
      <c r="P70" s="114">
        <f t="shared" ca="1" si="40"/>
        <v>988.87300000000005</v>
      </c>
      <c r="Q70" s="114">
        <f t="shared" ca="1" si="41"/>
        <v>995.66300000000001</v>
      </c>
      <c r="R70" s="114">
        <f t="shared" ca="1" si="42"/>
        <v>990.02300000000002</v>
      </c>
      <c r="S70" s="114">
        <f t="shared" ca="1" si="43"/>
        <v>983.91300000000012</v>
      </c>
      <c r="T70" s="114">
        <f t="shared" ca="1" si="44"/>
        <v>986.00300000000016</v>
      </c>
      <c r="U70" s="114">
        <f t="shared" ca="1" si="45"/>
        <v>988.51299999999992</v>
      </c>
      <c r="V70" s="114">
        <f t="shared" ca="1" si="46"/>
        <v>975.57299999999987</v>
      </c>
      <c r="W70" s="114">
        <f t="shared" ca="1" si="47"/>
        <v>960.72299999999996</v>
      </c>
      <c r="X70" s="114">
        <f t="shared" ca="1" si="48"/>
        <v>961.18299999999999</v>
      </c>
      <c r="Y70" s="114">
        <f t="shared" ca="1" si="49"/>
        <v>932.84300000000007</v>
      </c>
      <c r="Z70" s="34"/>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row>
    <row r="71" spans="1:50" ht="18.75">
      <c r="A71" s="26">
        <v>17</v>
      </c>
      <c r="B71" s="114">
        <f t="shared" ca="1" si="26"/>
        <v>869.63300000000004</v>
      </c>
      <c r="C71" s="114">
        <f t="shared" ca="1" si="27"/>
        <v>869.51299999999992</v>
      </c>
      <c r="D71" s="114">
        <f t="shared" ca="1" si="28"/>
        <v>866.43299999999988</v>
      </c>
      <c r="E71" s="114">
        <f t="shared" ca="1" si="29"/>
        <v>870.64300000000003</v>
      </c>
      <c r="F71" s="114">
        <f t="shared" ca="1" si="30"/>
        <v>911.95299999999997</v>
      </c>
      <c r="G71" s="114">
        <f t="shared" ca="1" si="31"/>
        <v>955.58299999999997</v>
      </c>
      <c r="H71" s="114">
        <f t="shared" ca="1" si="32"/>
        <v>957.79300000000001</v>
      </c>
      <c r="I71" s="114">
        <f t="shared" ca="1" si="33"/>
        <v>964.54300000000001</v>
      </c>
      <c r="J71" s="114">
        <f t="shared" ca="1" si="34"/>
        <v>975.87300000000016</v>
      </c>
      <c r="K71" s="114">
        <f t="shared" ca="1" si="35"/>
        <v>1306.3930000000003</v>
      </c>
      <c r="L71" s="114">
        <f t="shared" ca="1" si="36"/>
        <v>1307.633</v>
      </c>
      <c r="M71" s="114">
        <f t="shared" ca="1" si="37"/>
        <v>1307.623</v>
      </c>
      <c r="N71" s="114">
        <f t="shared" ca="1" si="38"/>
        <v>1307.9830000000002</v>
      </c>
      <c r="O71" s="114">
        <f t="shared" ca="1" si="39"/>
        <v>1307.8530000000001</v>
      </c>
      <c r="P71" s="114">
        <f t="shared" ca="1" si="40"/>
        <v>1307.663</v>
      </c>
      <c r="Q71" s="114">
        <f t="shared" ca="1" si="41"/>
        <v>1307.4430000000002</v>
      </c>
      <c r="R71" s="114">
        <f t="shared" ca="1" si="42"/>
        <v>973.33300000000008</v>
      </c>
      <c r="S71" s="114">
        <f t="shared" ca="1" si="43"/>
        <v>1308.373</v>
      </c>
      <c r="T71" s="114">
        <f t="shared" ca="1" si="44"/>
        <v>1308.4930000000002</v>
      </c>
      <c r="U71" s="114">
        <f t="shared" ca="1" si="45"/>
        <v>1308.2730000000001</v>
      </c>
      <c r="V71" s="114">
        <f t="shared" ca="1" si="46"/>
        <v>924.19299999999998</v>
      </c>
      <c r="W71" s="114">
        <f t="shared" ca="1" si="47"/>
        <v>917.26299999999992</v>
      </c>
      <c r="X71" s="114">
        <f t="shared" ca="1" si="48"/>
        <v>899.06299999999999</v>
      </c>
      <c r="Y71" s="114">
        <f t="shared" ca="1" si="49"/>
        <v>882.43299999999999</v>
      </c>
      <c r="Z71" s="34"/>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row>
    <row r="72" spans="1:50" ht="18.75">
      <c r="A72" s="26">
        <v>18</v>
      </c>
      <c r="B72" s="114">
        <f t="shared" ca="1" si="26"/>
        <v>857.61299999999994</v>
      </c>
      <c r="C72" s="114">
        <f t="shared" ca="1" si="27"/>
        <v>872.47300000000007</v>
      </c>
      <c r="D72" s="114">
        <f t="shared" ca="1" si="28"/>
        <v>856.30299999999988</v>
      </c>
      <c r="E72" s="114">
        <f t="shared" ca="1" si="29"/>
        <v>863.01299999999992</v>
      </c>
      <c r="F72" s="114">
        <f t="shared" ca="1" si="30"/>
        <v>899.13300000000015</v>
      </c>
      <c r="G72" s="114">
        <f t="shared" ca="1" si="31"/>
        <v>1309.7530000000002</v>
      </c>
      <c r="H72" s="114">
        <f t="shared" ca="1" si="32"/>
        <v>1309.1030000000001</v>
      </c>
      <c r="I72" s="114">
        <f t="shared" ca="1" si="33"/>
        <v>1309.0130000000001</v>
      </c>
      <c r="J72" s="114">
        <f t="shared" ca="1" si="34"/>
        <v>1308.393</v>
      </c>
      <c r="K72" s="114">
        <f t="shared" ca="1" si="35"/>
        <v>1308.4830000000002</v>
      </c>
      <c r="L72" s="114">
        <f t="shared" ca="1" si="36"/>
        <v>1308.2430000000002</v>
      </c>
      <c r="M72" s="114">
        <f t="shared" ca="1" si="37"/>
        <v>1308.8030000000001</v>
      </c>
      <c r="N72" s="114">
        <f t="shared" ca="1" si="38"/>
        <v>1310.1030000000001</v>
      </c>
      <c r="O72" s="114">
        <f t="shared" ca="1" si="39"/>
        <v>1309.5330000000001</v>
      </c>
      <c r="P72" s="114">
        <f t="shared" ca="1" si="40"/>
        <v>1308.5230000000001</v>
      </c>
      <c r="Q72" s="114">
        <f t="shared" ca="1" si="41"/>
        <v>1308.2630000000001</v>
      </c>
      <c r="R72" s="114">
        <f t="shared" ca="1" si="42"/>
        <v>1307.5530000000001</v>
      </c>
      <c r="S72" s="114">
        <f t="shared" ca="1" si="43"/>
        <v>1309.2630000000001</v>
      </c>
      <c r="T72" s="114">
        <f t="shared" ca="1" si="44"/>
        <v>1309.1130000000001</v>
      </c>
      <c r="U72" s="114">
        <f t="shared" ca="1" si="45"/>
        <v>1308.4730000000002</v>
      </c>
      <c r="V72" s="114">
        <f t="shared" ca="1" si="46"/>
        <v>927.31299999999999</v>
      </c>
      <c r="W72" s="114">
        <f t="shared" ca="1" si="47"/>
        <v>918.0329999999999</v>
      </c>
      <c r="X72" s="114">
        <f t="shared" ca="1" si="48"/>
        <v>885.06299999999999</v>
      </c>
      <c r="Y72" s="114">
        <f t="shared" ca="1" si="49"/>
        <v>875.50299999999993</v>
      </c>
      <c r="Z72" s="34"/>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row>
    <row r="73" spans="1:50" ht="18.75">
      <c r="A73" s="26">
        <v>19</v>
      </c>
      <c r="B73" s="114">
        <f t="shared" ca="1" si="26"/>
        <v>829.88299999999992</v>
      </c>
      <c r="C73" s="114">
        <f t="shared" ca="1" si="27"/>
        <v>827.55299999999988</v>
      </c>
      <c r="D73" s="114">
        <f t="shared" ca="1" si="28"/>
        <v>796.62299999999993</v>
      </c>
      <c r="E73" s="114">
        <f t="shared" ca="1" si="29"/>
        <v>810.40299999999991</v>
      </c>
      <c r="F73" s="114">
        <f t="shared" ca="1" si="30"/>
        <v>861.53300000000013</v>
      </c>
      <c r="G73" s="114">
        <f t="shared" ca="1" si="31"/>
        <v>899.11299999999994</v>
      </c>
      <c r="H73" s="114">
        <f t="shared" ca="1" si="32"/>
        <v>1308.0630000000001</v>
      </c>
      <c r="I73" s="114">
        <f t="shared" ca="1" si="33"/>
        <v>1307.9430000000002</v>
      </c>
      <c r="J73" s="114">
        <f t="shared" ca="1" si="34"/>
        <v>1307.0230000000001</v>
      </c>
      <c r="K73" s="114">
        <f t="shared" ca="1" si="35"/>
        <v>1307.2930000000001</v>
      </c>
      <c r="L73" s="114">
        <f t="shared" ca="1" si="36"/>
        <v>1307.2230000000002</v>
      </c>
      <c r="M73" s="114">
        <f t="shared" ca="1" si="37"/>
        <v>1307.0130000000001</v>
      </c>
      <c r="N73" s="114">
        <f t="shared" ca="1" si="38"/>
        <v>1307.5630000000001</v>
      </c>
      <c r="O73" s="114">
        <f t="shared" ca="1" si="39"/>
        <v>1308.8530000000001</v>
      </c>
      <c r="P73" s="114">
        <f t="shared" ca="1" si="40"/>
        <v>1308.873</v>
      </c>
      <c r="Q73" s="114">
        <f t="shared" ca="1" si="41"/>
        <v>1308.7730000000001</v>
      </c>
      <c r="R73" s="114">
        <f t="shared" ca="1" si="42"/>
        <v>1308.5530000000001</v>
      </c>
      <c r="S73" s="114">
        <f t="shared" ca="1" si="43"/>
        <v>1308.7630000000001</v>
      </c>
      <c r="T73" s="114">
        <f t="shared" ca="1" si="44"/>
        <v>1308.3030000000001</v>
      </c>
      <c r="U73" s="114">
        <f t="shared" ca="1" si="45"/>
        <v>1307.7530000000002</v>
      </c>
      <c r="V73" s="114">
        <f t="shared" ca="1" si="46"/>
        <v>1307.2730000000001</v>
      </c>
      <c r="W73" s="114">
        <f t="shared" ca="1" si="47"/>
        <v>890.84300000000007</v>
      </c>
      <c r="X73" s="114">
        <f t="shared" ca="1" si="48"/>
        <v>851.77300000000002</v>
      </c>
      <c r="Y73" s="114">
        <f t="shared" ca="1" si="49"/>
        <v>873.60299999999995</v>
      </c>
      <c r="Z73" s="34"/>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row>
    <row r="74" spans="1:50" ht="18.75">
      <c r="A74" s="26">
        <v>20</v>
      </c>
      <c r="B74" s="114">
        <f t="shared" ca="1" si="26"/>
        <v>866.57299999999998</v>
      </c>
      <c r="C74" s="114">
        <f t="shared" ca="1" si="27"/>
        <v>863.64300000000003</v>
      </c>
      <c r="D74" s="114">
        <f t="shared" ca="1" si="28"/>
        <v>829.33299999999997</v>
      </c>
      <c r="E74" s="114">
        <f t="shared" ca="1" si="29"/>
        <v>836.96300000000008</v>
      </c>
      <c r="F74" s="114">
        <f t="shared" ca="1" si="30"/>
        <v>1309.653</v>
      </c>
      <c r="G74" s="114">
        <f t="shared" ca="1" si="31"/>
        <v>1307.653</v>
      </c>
      <c r="H74" s="114">
        <f t="shared" ca="1" si="32"/>
        <v>1309.5230000000001</v>
      </c>
      <c r="I74" s="114">
        <f t="shared" ca="1" si="33"/>
        <v>1309.3130000000001</v>
      </c>
      <c r="J74" s="114">
        <f t="shared" ca="1" si="34"/>
        <v>1307.913</v>
      </c>
      <c r="K74" s="114">
        <f t="shared" ca="1" si="35"/>
        <v>1308.0130000000001</v>
      </c>
      <c r="L74" s="114">
        <f t="shared" ca="1" si="36"/>
        <v>1307.9530000000002</v>
      </c>
      <c r="M74" s="114">
        <f t="shared" ca="1" si="37"/>
        <v>1307.7130000000002</v>
      </c>
      <c r="N74" s="114">
        <f t="shared" ca="1" si="38"/>
        <v>1308.2730000000001</v>
      </c>
      <c r="O74" s="114">
        <f t="shared" ca="1" si="39"/>
        <v>1310.0430000000001</v>
      </c>
      <c r="P74" s="114">
        <f t="shared" ca="1" si="40"/>
        <v>1309.8230000000001</v>
      </c>
      <c r="Q74" s="114">
        <f t="shared" ca="1" si="41"/>
        <v>1309.7430000000002</v>
      </c>
      <c r="R74" s="114">
        <f t="shared" ca="1" si="42"/>
        <v>1309.153</v>
      </c>
      <c r="S74" s="114">
        <f t="shared" ca="1" si="43"/>
        <v>1310.6130000000001</v>
      </c>
      <c r="T74" s="114">
        <f t="shared" ca="1" si="44"/>
        <v>1308.8030000000001</v>
      </c>
      <c r="U74" s="114">
        <f t="shared" ca="1" si="45"/>
        <v>1308.143</v>
      </c>
      <c r="V74" s="114">
        <f t="shared" ca="1" si="46"/>
        <v>1306.9530000000002</v>
      </c>
      <c r="W74" s="114">
        <f t="shared" ca="1" si="47"/>
        <v>906.59299999999996</v>
      </c>
      <c r="X74" s="114">
        <f t="shared" ca="1" si="48"/>
        <v>888.21299999999997</v>
      </c>
      <c r="Y74" s="114">
        <f t="shared" ca="1" si="49"/>
        <v>884.31299999999987</v>
      </c>
      <c r="Z74" s="34"/>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row>
    <row r="75" spans="1:50" ht="18.75">
      <c r="A75" s="26">
        <v>21</v>
      </c>
      <c r="B75" s="114">
        <f t="shared" ca="1" si="26"/>
        <v>883.39300000000003</v>
      </c>
      <c r="C75" s="114">
        <f t="shared" ca="1" si="27"/>
        <v>882.61300000000006</v>
      </c>
      <c r="D75" s="114">
        <f t="shared" ca="1" si="28"/>
        <v>856.81299999999999</v>
      </c>
      <c r="E75" s="114">
        <f t="shared" ca="1" si="29"/>
        <v>873.49300000000005</v>
      </c>
      <c r="F75" s="114">
        <f t="shared" ca="1" si="30"/>
        <v>925.0329999999999</v>
      </c>
      <c r="G75" s="114">
        <f t="shared" ca="1" si="31"/>
        <v>1319.663</v>
      </c>
      <c r="H75" s="114">
        <f t="shared" ca="1" si="32"/>
        <v>1320.7130000000002</v>
      </c>
      <c r="I75" s="114">
        <f t="shared" ca="1" si="33"/>
        <v>1320.2330000000002</v>
      </c>
      <c r="J75" s="114">
        <f t="shared" ca="1" si="34"/>
        <v>1319.0529999999999</v>
      </c>
      <c r="K75" s="114">
        <f t="shared" ca="1" si="35"/>
        <v>1319.123</v>
      </c>
      <c r="L75" s="114">
        <f t="shared" ca="1" si="36"/>
        <v>1318.8330000000001</v>
      </c>
      <c r="M75" s="114">
        <f t="shared" ca="1" si="37"/>
        <v>1319.5930000000001</v>
      </c>
      <c r="N75" s="114">
        <f t="shared" ca="1" si="38"/>
        <v>1321.7030000000002</v>
      </c>
      <c r="O75" s="114">
        <f t="shared" ca="1" si="39"/>
        <v>1320.9030000000002</v>
      </c>
      <c r="P75" s="114">
        <f t="shared" ca="1" si="40"/>
        <v>1320.7130000000002</v>
      </c>
      <c r="Q75" s="114">
        <f t="shared" ca="1" si="41"/>
        <v>1320.2030000000002</v>
      </c>
      <c r="R75" s="114">
        <f t="shared" ca="1" si="42"/>
        <v>1319.5930000000001</v>
      </c>
      <c r="S75" s="114">
        <f t="shared" ca="1" si="43"/>
        <v>1320.8330000000001</v>
      </c>
      <c r="T75" s="114">
        <f t="shared" ca="1" si="44"/>
        <v>1319.3229999999999</v>
      </c>
      <c r="U75" s="114">
        <f t="shared" ca="1" si="45"/>
        <v>1318.703</v>
      </c>
      <c r="V75" s="114">
        <f t="shared" ca="1" si="46"/>
        <v>1317.3030000000001</v>
      </c>
      <c r="W75" s="114">
        <f t="shared" ca="1" si="47"/>
        <v>958.07300000000009</v>
      </c>
      <c r="X75" s="114">
        <f t="shared" ca="1" si="48"/>
        <v>917.63300000000004</v>
      </c>
      <c r="Y75" s="114">
        <f t="shared" ca="1" si="49"/>
        <v>917.20299999999997</v>
      </c>
      <c r="Z75" s="34"/>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row>
    <row r="76" spans="1:50" ht="18.75">
      <c r="A76" s="26">
        <v>22</v>
      </c>
      <c r="B76" s="114">
        <f t="shared" ca="1" si="26"/>
        <v>925.36300000000006</v>
      </c>
      <c r="C76" s="114">
        <f t="shared" ca="1" si="27"/>
        <v>913.1930000000001</v>
      </c>
      <c r="D76" s="114">
        <f t="shared" ca="1" si="28"/>
        <v>866.52300000000002</v>
      </c>
      <c r="E76" s="114">
        <f t="shared" ca="1" si="29"/>
        <v>808.93300000000011</v>
      </c>
      <c r="F76" s="114">
        <f t="shared" ca="1" si="30"/>
        <v>904.54299999999989</v>
      </c>
      <c r="G76" s="114">
        <f t="shared" ca="1" si="31"/>
        <v>954.27299999999991</v>
      </c>
      <c r="H76" s="114">
        <f t="shared" ca="1" si="32"/>
        <v>1365.883</v>
      </c>
      <c r="I76" s="114">
        <f t="shared" ca="1" si="33"/>
        <v>1366.2630000000001</v>
      </c>
      <c r="J76" s="114">
        <f t="shared" ca="1" si="34"/>
        <v>1366.2830000000001</v>
      </c>
      <c r="K76" s="114">
        <f t="shared" ca="1" si="35"/>
        <v>1366.373</v>
      </c>
      <c r="L76" s="114">
        <f t="shared" ca="1" si="36"/>
        <v>1366.5630000000001</v>
      </c>
      <c r="M76" s="114">
        <f t="shared" ca="1" si="37"/>
        <v>1366.1130000000001</v>
      </c>
      <c r="N76" s="114">
        <f t="shared" ca="1" si="38"/>
        <v>1365.8030000000001</v>
      </c>
      <c r="O76" s="114">
        <f t="shared" ca="1" si="39"/>
        <v>1365.2430000000002</v>
      </c>
      <c r="P76" s="114">
        <f t="shared" ca="1" si="40"/>
        <v>1364.8230000000001</v>
      </c>
      <c r="Q76" s="114">
        <f t="shared" ca="1" si="41"/>
        <v>1364.4530000000002</v>
      </c>
      <c r="R76" s="114">
        <f t="shared" ca="1" si="42"/>
        <v>1363.643</v>
      </c>
      <c r="S76" s="114">
        <f t="shared" ca="1" si="43"/>
        <v>989.77300000000002</v>
      </c>
      <c r="T76" s="114">
        <f t="shared" ca="1" si="44"/>
        <v>1363.9730000000002</v>
      </c>
      <c r="U76" s="114">
        <f t="shared" ca="1" si="45"/>
        <v>1364.653</v>
      </c>
      <c r="V76" s="114">
        <f t="shared" ca="1" si="46"/>
        <v>991.88299999999992</v>
      </c>
      <c r="W76" s="114">
        <f t="shared" ca="1" si="47"/>
        <v>986.44299999999998</v>
      </c>
      <c r="X76" s="114">
        <f t="shared" ca="1" si="48"/>
        <v>961.65300000000013</v>
      </c>
      <c r="Y76" s="114">
        <f t="shared" ca="1" si="49"/>
        <v>954.46299999999997</v>
      </c>
      <c r="Z76" s="34"/>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row>
    <row r="77" spans="1:50" ht="18.75">
      <c r="A77" s="26">
        <v>23</v>
      </c>
      <c r="B77" s="114">
        <f t="shared" ca="1" si="26"/>
        <v>891.34300000000007</v>
      </c>
      <c r="C77" s="114">
        <f t="shared" ca="1" si="27"/>
        <v>880.26300000000003</v>
      </c>
      <c r="D77" s="114">
        <f t="shared" ca="1" si="28"/>
        <v>799.35300000000007</v>
      </c>
      <c r="E77" s="114">
        <f t="shared" ca="1" si="29"/>
        <v>764.49299999999994</v>
      </c>
      <c r="F77" s="114">
        <f t="shared" ca="1" si="30"/>
        <v>796.34299999999996</v>
      </c>
      <c r="G77" s="114">
        <f t="shared" ca="1" si="31"/>
        <v>874.80300000000011</v>
      </c>
      <c r="H77" s="114">
        <f t="shared" ca="1" si="32"/>
        <v>909.86300000000006</v>
      </c>
      <c r="I77" s="114">
        <f t="shared" ca="1" si="33"/>
        <v>1366.413</v>
      </c>
      <c r="J77" s="114">
        <f t="shared" ca="1" si="34"/>
        <v>1366.173</v>
      </c>
      <c r="K77" s="114">
        <f t="shared" ca="1" si="35"/>
        <v>1366.1130000000001</v>
      </c>
      <c r="L77" s="114">
        <f t="shared" ca="1" si="36"/>
        <v>1365.9929999999999</v>
      </c>
      <c r="M77" s="114">
        <f t="shared" ca="1" si="37"/>
        <v>1365.7530000000002</v>
      </c>
      <c r="N77" s="114">
        <f t="shared" ca="1" si="38"/>
        <v>1365.4830000000002</v>
      </c>
      <c r="O77" s="114">
        <f t="shared" ca="1" si="39"/>
        <v>1364.8630000000001</v>
      </c>
      <c r="P77" s="114">
        <f t="shared" ca="1" si="40"/>
        <v>1363.403</v>
      </c>
      <c r="Q77" s="114">
        <f t="shared" ca="1" si="41"/>
        <v>1363.1730000000002</v>
      </c>
      <c r="R77" s="114">
        <f t="shared" ca="1" si="42"/>
        <v>1362.4430000000002</v>
      </c>
      <c r="S77" s="114">
        <f t="shared" ca="1" si="43"/>
        <v>1365.2730000000001</v>
      </c>
      <c r="T77" s="114">
        <f t="shared" ca="1" si="44"/>
        <v>1364.443</v>
      </c>
      <c r="U77" s="114">
        <f t="shared" ca="1" si="45"/>
        <v>1364.5130000000001</v>
      </c>
      <c r="V77" s="114">
        <f t="shared" ca="1" si="46"/>
        <v>962.84299999999996</v>
      </c>
      <c r="W77" s="114">
        <f t="shared" ca="1" si="47"/>
        <v>882.99299999999994</v>
      </c>
      <c r="X77" s="114">
        <f t="shared" ca="1" si="48"/>
        <v>773.64300000000014</v>
      </c>
      <c r="Y77" s="114">
        <f t="shared" ca="1" si="49"/>
        <v>768.25300000000004</v>
      </c>
      <c r="Z77" s="34"/>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row>
    <row r="78" spans="1:50" ht="18.75">
      <c r="A78" s="26">
        <v>24</v>
      </c>
      <c r="B78" s="114">
        <f t="shared" ca="1" si="26"/>
        <v>882.7829999999999</v>
      </c>
      <c r="C78" s="114">
        <f t="shared" ca="1" si="27"/>
        <v>898.61300000000006</v>
      </c>
      <c r="D78" s="114">
        <f t="shared" ca="1" si="28"/>
        <v>889.57300000000009</v>
      </c>
      <c r="E78" s="114">
        <f t="shared" ca="1" si="29"/>
        <v>892.10299999999995</v>
      </c>
      <c r="F78" s="114">
        <f t="shared" ca="1" si="30"/>
        <v>927.54300000000001</v>
      </c>
      <c r="G78" s="114">
        <f t="shared" ca="1" si="31"/>
        <v>1361.633</v>
      </c>
      <c r="H78" s="114">
        <f t="shared" ca="1" si="32"/>
        <v>1361.373</v>
      </c>
      <c r="I78" s="114">
        <f t="shared" ca="1" si="33"/>
        <v>1361.0429999999999</v>
      </c>
      <c r="J78" s="114">
        <f t="shared" ca="1" si="34"/>
        <v>1361.673</v>
      </c>
      <c r="K78" s="114">
        <f t="shared" ca="1" si="35"/>
        <v>1363.2330000000002</v>
      </c>
      <c r="L78" s="114">
        <f t="shared" ca="1" si="36"/>
        <v>1362.8530000000001</v>
      </c>
      <c r="M78" s="114">
        <f t="shared" ca="1" si="37"/>
        <v>1363.3130000000001</v>
      </c>
      <c r="N78" s="114">
        <f t="shared" ca="1" si="38"/>
        <v>1362.8930000000003</v>
      </c>
      <c r="O78" s="114">
        <f t="shared" ca="1" si="39"/>
        <v>1361.7729999999999</v>
      </c>
      <c r="P78" s="114">
        <f t="shared" ca="1" si="40"/>
        <v>1361.7829999999999</v>
      </c>
      <c r="Q78" s="114">
        <f t="shared" ca="1" si="41"/>
        <v>1361.2829999999999</v>
      </c>
      <c r="R78" s="114">
        <f t="shared" ca="1" si="42"/>
        <v>1360.173</v>
      </c>
      <c r="S78" s="114">
        <f t="shared" ca="1" si="43"/>
        <v>1362.3030000000001</v>
      </c>
      <c r="T78" s="114">
        <f t="shared" ca="1" si="44"/>
        <v>1362.1430000000003</v>
      </c>
      <c r="U78" s="114">
        <f t="shared" ca="1" si="45"/>
        <v>1362.3130000000001</v>
      </c>
      <c r="V78" s="114">
        <f t="shared" ca="1" si="46"/>
        <v>1361.7329999999999</v>
      </c>
      <c r="W78" s="114">
        <f t="shared" ca="1" si="47"/>
        <v>950.78300000000002</v>
      </c>
      <c r="X78" s="114">
        <f t="shared" ca="1" si="48"/>
        <v>920.52300000000002</v>
      </c>
      <c r="Y78" s="114">
        <f t="shared" ca="1" si="49"/>
        <v>894.9129999999999</v>
      </c>
      <c r="Z78" s="34"/>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row>
    <row r="79" spans="1:50" ht="18.75">
      <c r="A79" s="26">
        <v>25</v>
      </c>
      <c r="B79" s="114">
        <f t="shared" ca="1" si="26"/>
        <v>873.69299999999987</v>
      </c>
      <c r="C79" s="114">
        <f t="shared" ca="1" si="27"/>
        <v>874.89300000000003</v>
      </c>
      <c r="D79" s="114">
        <f t="shared" ca="1" si="28"/>
        <v>873.97300000000007</v>
      </c>
      <c r="E79" s="114">
        <f t="shared" ca="1" si="29"/>
        <v>874.68299999999999</v>
      </c>
      <c r="F79" s="114">
        <f t="shared" ca="1" si="30"/>
        <v>1364.0730000000001</v>
      </c>
      <c r="G79" s="114">
        <f t="shared" ca="1" si="31"/>
        <v>1363.3230000000001</v>
      </c>
      <c r="H79" s="114">
        <f t="shared" ca="1" si="32"/>
        <v>1363.6830000000002</v>
      </c>
      <c r="I79" s="114">
        <f t="shared" ca="1" si="33"/>
        <v>1363.4430000000002</v>
      </c>
      <c r="J79" s="114">
        <f t="shared" ca="1" si="34"/>
        <v>1361.8029999999999</v>
      </c>
      <c r="K79" s="114">
        <f t="shared" ca="1" si="35"/>
        <v>1365.0530000000001</v>
      </c>
      <c r="L79" s="114">
        <f t="shared" ca="1" si="36"/>
        <v>1366.8230000000001</v>
      </c>
      <c r="M79" s="114">
        <f t="shared" ca="1" si="37"/>
        <v>1364.7430000000002</v>
      </c>
      <c r="N79" s="114">
        <f t="shared" ca="1" si="38"/>
        <v>1364.2930000000001</v>
      </c>
      <c r="O79" s="114">
        <f t="shared" ca="1" si="39"/>
        <v>1363.4930000000002</v>
      </c>
      <c r="P79" s="114">
        <f t="shared" ca="1" si="40"/>
        <v>1363.5130000000001</v>
      </c>
      <c r="Q79" s="114">
        <f t="shared" ca="1" si="41"/>
        <v>1364.913</v>
      </c>
      <c r="R79" s="114">
        <f t="shared" ca="1" si="42"/>
        <v>1362.2330000000002</v>
      </c>
      <c r="S79" s="114">
        <f t="shared" ca="1" si="43"/>
        <v>1363.5330000000001</v>
      </c>
      <c r="T79" s="114">
        <f t="shared" ca="1" si="44"/>
        <v>1362.5930000000001</v>
      </c>
      <c r="U79" s="114">
        <f t="shared" ca="1" si="45"/>
        <v>1362.0330000000001</v>
      </c>
      <c r="V79" s="114">
        <f t="shared" ca="1" si="46"/>
        <v>1360.8530000000001</v>
      </c>
      <c r="W79" s="114">
        <f t="shared" ca="1" si="47"/>
        <v>919.423</v>
      </c>
      <c r="X79" s="114">
        <f t="shared" ca="1" si="48"/>
        <v>915.59299999999996</v>
      </c>
      <c r="Y79" s="114">
        <f t="shared" ca="1" si="49"/>
        <v>886.90299999999991</v>
      </c>
      <c r="Z79" s="34"/>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row>
    <row r="80" spans="1:50" ht="18.75">
      <c r="A80" s="26">
        <v>26</v>
      </c>
      <c r="B80" s="114">
        <f t="shared" ca="1" si="26"/>
        <v>838.1930000000001</v>
      </c>
      <c r="C80" s="114">
        <f t="shared" ca="1" si="27"/>
        <v>834.21299999999997</v>
      </c>
      <c r="D80" s="114">
        <f t="shared" ca="1" si="28"/>
        <v>766.23300000000006</v>
      </c>
      <c r="E80" s="114">
        <f t="shared" ca="1" si="29"/>
        <v>783.57300000000009</v>
      </c>
      <c r="F80" s="114">
        <f t="shared" ca="1" si="30"/>
        <v>856.25299999999993</v>
      </c>
      <c r="G80" s="114">
        <f t="shared" ca="1" si="31"/>
        <v>884.30299999999988</v>
      </c>
      <c r="H80" s="114">
        <f t="shared" ca="1" si="32"/>
        <v>1363.2030000000002</v>
      </c>
      <c r="I80" s="114">
        <f t="shared" ca="1" si="33"/>
        <v>1363.3530000000001</v>
      </c>
      <c r="J80" s="114">
        <f t="shared" ca="1" si="34"/>
        <v>1361.8630000000001</v>
      </c>
      <c r="K80" s="114">
        <f t="shared" ca="1" si="35"/>
        <v>1365.7630000000001</v>
      </c>
      <c r="L80" s="114">
        <f t="shared" ca="1" si="36"/>
        <v>1364.933</v>
      </c>
      <c r="M80" s="114">
        <f t="shared" ca="1" si="37"/>
        <v>1364.7930000000001</v>
      </c>
      <c r="N80" s="114">
        <f t="shared" ca="1" si="38"/>
        <v>1365.4830000000002</v>
      </c>
      <c r="O80" s="114">
        <f t="shared" ca="1" si="39"/>
        <v>1364.8330000000001</v>
      </c>
      <c r="P80" s="114">
        <f t="shared" ca="1" si="40"/>
        <v>1365.0130000000001</v>
      </c>
      <c r="Q80" s="114">
        <f t="shared" ca="1" si="41"/>
        <v>1364.2030000000002</v>
      </c>
      <c r="R80" s="114">
        <f t="shared" ca="1" si="42"/>
        <v>1362.9030000000002</v>
      </c>
      <c r="S80" s="114">
        <f t="shared" ca="1" si="43"/>
        <v>1363.133</v>
      </c>
      <c r="T80" s="114">
        <f t="shared" ca="1" si="44"/>
        <v>1362.4630000000002</v>
      </c>
      <c r="U80" s="114">
        <f t="shared" ca="1" si="45"/>
        <v>1361.3630000000001</v>
      </c>
      <c r="V80" s="114">
        <f t="shared" ca="1" si="46"/>
        <v>1360.143</v>
      </c>
      <c r="W80" s="114">
        <f t="shared" ca="1" si="47"/>
        <v>891.00299999999993</v>
      </c>
      <c r="X80" s="114">
        <f t="shared" ca="1" si="48"/>
        <v>879.96300000000008</v>
      </c>
      <c r="Y80" s="114">
        <f t="shared" ca="1" si="49"/>
        <v>866.1930000000001</v>
      </c>
      <c r="Z80" s="34"/>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row>
    <row r="81" spans="1:50" ht="18.75">
      <c r="A81" s="26">
        <v>27</v>
      </c>
      <c r="B81" s="114">
        <f t="shared" ca="1" si="26"/>
        <v>869.27299999999991</v>
      </c>
      <c r="C81" s="114">
        <f t="shared" ca="1" si="27"/>
        <v>881.46299999999997</v>
      </c>
      <c r="D81" s="114">
        <f t="shared" ca="1" si="28"/>
        <v>873.94299999999987</v>
      </c>
      <c r="E81" s="114">
        <f t="shared" ca="1" si="29"/>
        <v>881.90300000000002</v>
      </c>
      <c r="F81" s="114">
        <f t="shared" ca="1" si="30"/>
        <v>889.923</v>
      </c>
      <c r="G81" s="114">
        <f t="shared" ca="1" si="31"/>
        <v>1364.7230000000002</v>
      </c>
      <c r="H81" s="114">
        <f t="shared" ca="1" si="32"/>
        <v>1362.1230000000003</v>
      </c>
      <c r="I81" s="114">
        <f t="shared" ca="1" si="33"/>
        <v>1363.143</v>
      </c>
      <c r="J81" s="114">
        <f t="shared" ca="1" si="34"/>
        <v>1363.5030000000002</v>
      </c>
      <c r="K81" s="114">
        <f t="shared" ca="1" si="35"/>
        <v>1362.7230000000002</v>
      </c>
      <c r="L81" s="114">
        <f t="shared" ca="1" si="36"/>
        <v>1361.7729999999999</v>
      </c>
      <c r="M81" s="114">
        <f t="shared" ca="1" si="37"/>
        <v>1362.3330000000001</v>
      </c>
      <c r="N81" s="114">
        <f t="shared" ca="1" si="38"/>
        <v>1362.1930000000002</v>
      </c>
      <c r="O81" s="114">
        <f t="shared" ca="1" si="39"/>
        <v>1360.653</v>
      </c>
      <c r="P81" s="114">
        <f t="shared" ca="1" si="40"/>
        <v>1362.3530000000001</v>
      </c>
      <c r="Q81" s="114">
        <f t="shared" ca="1" si="41"/>
        <v>1362.7330000000002</v>
      </c>
      <c r="R81" s="114">
        <f t="shared" ca="1" si="42"/>
        <v>1361.3029999999999</v>
      </c>
      <c r="S81" s="114">
        <f t="shared" ca="1" si="43"/>
        <v>1361.2529999999999</v>
      </c>
      <c r="T81" s="114">
        <f t="shared" ca="1" si="44"/>
        <v>1361.0229999999999</v>
      </c>
      <c r="U81" s="114">
        <f t="shared" ca="1" si="45"/>
        <v>1359.693</v>
      </c>
      <c r="V81" s="114">
        <f t="shared" ca="1" si="46"/>
        <v>1358.973</v>
      </c>
      <c r="W81" s="114">
        <f t="shared" ca="1" si="47"/>
        <v>944.02300000000014</v>
      </c>
      <c r="X81" s="114">
        <f t="shared" ca="1" si="48"/>
        <v>919.59299999999985</v>
      </c>
      <c r="Y81" s="114">
        <f t="shared" ca="1" si="49"/>
        <v>890.18299999999999</v>
      </c>
      <c r="Z81" s="34"/>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row>
    <row r="82" spans="1:50" ht="18.75">
      <c r="A82" s="26">
        <v>28</v>
      </c>
      <c r="B82" s="114">
        <f t="shared" ca="1" si="26"/>
        <v>891.15300000000002</v>
      </c>
      <c r="C82" s="114">
        <f t="shared" ca="1" si="27"/>
        <v>892.65300000000013</v>
      </c>
      <c r="D82" s="114">
        <f t="shared" ca="1" si="28"/>
        <v>885.42300000000012</v>
      </c>
      <c r="E82" s="114">
        <f t="shared" ca="1" si="29"/>
        <v>871.26300000000003</v>
      </c>
      <c r="F82" s="114">
        <f t="shared" ca="1" si="30"/>
        <v>1362.8430000000001</v>
      </c>
      <c r="G82" s="114">
        <f t="shared" ca="1" si="31"/>
        <v>1363.883</v>
      </c>
      <c r="H82" s="114">
        <f t="shared" ca="1" si="32"/>
        <v>1361.7629999999999</v>
      </c>
      <c r="I82" s="114">
        <f t="shared" ca="1" si="33"/>
        <v>1361.203</v>
      </c>
      <c r="J82" s="114">
        <f t="shared" ca="1" si="34"/>
        <v>1359.2930000000001</v>
      </c>
      <c r="K82" s="114">
        <f t="shared" ca="1" si="35"/>
        <v>1363.1130000000001</v>
      </c>
      <c r="L82" s="114">
        <f t="shared" ca="1" si="36"/>
        <v>1363.0330000000001</v>
      </c>
      <c r="M82" s="114">
        <f t="shared" ca="1" si="37"/>
        <v>1362.8030000000001</v>
      </c>
      <c r="N82" s="114">
        <f t="shared" ca="1" si="38"/>
        <v>1363.0930000000001</v>
      </c>
      <c r="O82" s="114">
        <f t="shared" ca="1" si="39"/>
        <v>1361.9730000000002</v>
      </c>
      <c r="P82" s="114">
        <f t="shared" ca="1" si="40"/>
        <v>1363.0930000000001</v>
      </c>
      <c r="Q82" s="114">
        <f t="shared" ca="1" si="41"/>
        <v>1362.3930000000003</v>
      </c>
      <c r="R82" s="114">
        <f t="shared" ca="1" si="42"/>
        <v>1363.0030000000002</v>
      </c>
      <c r="S82" s="114">
        <f t="shared" ca="1" si="43"/>
        <v>927.20300000000009</v>
      </c>
      <c r="T82" s="114">
        <f t="shared" ca="1" si="44"/>
        <v>933.52299999999991</v>
      </c>
      <c r="U82" s="114">
        <f t="shared" ca="1" si="45"/>
        <v>936.75300000000004</v>
      </c>
      <c r="V82" s="114">
        <f t="shared" ca="1" si="46"/>
        <v>943.19299999999987</v>
      </c>
      <c r="W82" s="114">
        <f t="shared" ca="1" si="47"/>
        <v>920.85299999999995</v>
      </c>
      <c r="X82" s="114">
        <f t="shared" ca="1" si="48"/>
        <v>918.40300000000002</v>
      </c>
      <c r="Y82" s="114">
        <f t="shared" ca="1" si="49"/>
        <v>891.81299999999999</v>
      </c>
      <c r="Z82" s="34"/>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row>
    <row r="83" spans="1:50" ht="18.75">
      <c r="A83" s="26">
        <v>29</v>
      </c>
      <c r="B83" s="114">
        <f t="shared" ca="1" si="26"/>
        <v>894.84299999999996</v>
      </c>
      <c r="C83" s="114">
        <f t="shared" ca="1" si="27"/>
        <v>891.26299999999992</v>
      </c>
      <c r="D83" s="114">
        <f t="shared" ca="1" si="28"/>
        <v>882.88300000000004</v>
      </c>
      <c r="E83" s="114">
        <f t="shared" ca="1" si="29"/>
        <v>853.923</v>
      </c>
      <c r="F83" s="114">
        <f t="shared" ca="1" si="30"/>
        <v>863.82299999999998</v>
      </c>
      <c r="G83" s="114">
        <f t="shared" ca="1" si="31"/>
        <v>882.5630000000001</v>
      </c>
      <c r="H83" s="114">
        <f t="shared" ca="1" si="32"/>
        <v>877.81299999999999</v>
      </c>
      <c r="I83" s="114">
        <f t="shared" ca="1" si="33"/>
        <v>878.09299999999996</v>
      </c>
      <c r="J83" s="114">
        <f t="shared" ca="1" si="34"/>
        <v>892.38300000000015</v>
      </c>
      <c r="K83" s="114">
        <f t="shared" ca="1" si="35"/>
        <v>887.36299999999994</v>
      </c>
      <c r="L83" s="114">
        <f t="shared" ca="1" si="36"/>
        <v>888.16300000000001</v>
      </c>
      <c r="M83" s="114">
        <f t="shared" ca="1" si="37"/>
        <v>891.52299999999991</v>
      </c>
      <c r="N83" s="114">
        <f t="shared" ca="1" si="38"/>
        <v>902.28300000000013</v>
      </c>
      <c r="O83" s="114">
        <f t="shared" ca="1" si="39"/>
        <v>908.21300000000008</v>
      </c>
      <c r="P83" s="114">
        <f t="shared" ca="1" si="40"/>
        <v>905.11300000000006</v>
      </c>
      <c r="Q83" s="114">
        <f t="shared" ca="1" si="41"/>
        <v>907.37299999999993</v>
      </c>
      <c r="R83" s="114">
        <f t="shared" ca="1" si="42"/>
        <v>915.19299999999987</v>
      </c>
      <c r="S83" s="114">
        <f t="shared" ca="1" si="43"/>
        <v>896.24299999999994</v>
      </c>
      <c r="T83" s="114">
        <f t="shared" ca="1" si="44"/>
        <v>899.97300000000007</v>
      </c>
      <c r="U83" s="114">
        <f t="shared" ca="1" si="45"/>
        <v>913.68300000000011</v>
      </c>
      <c r="V83" s="114">
        <f t="shared" ca="1" si="46"/>
        <v>938.14300000000003</v>
      </c>
      <c r="W83" s="114">
        <f t="shared" ca="1" si="47"/>
        <v>936.01300000000003</v>
      </c>
      <c r="X83" s="114">
        <f t="shared" ca="1" si="48"/>
        <v>921.79300000000001</v>
      </c>
      <c r="Y83" s="114">
        <f t="shared" ca="1" si="49"/>
        <v>895.72299999999996</v>
      </c>
      <c r="Z83" s="34"/>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row>
    <row r="84" spans="1:50" ht="18.75">
      <c r="A84" s="26">
        <v>30</v>
      </c>
      <c r="B84" s="114">
        <f t="shared" ca="1" si="26"/>
        <v>885.71300000000008</v>
      </c>
      <c r="C84" s="114">
        <f t="shared" ca="1" si="27"/>
        <v>884.23299999999995</v>
      </c>
      <c r="D84" s="114">
        <f t="shared" ca="1" si="28"/>
        <v>869.18299999999999</v>
      </c>
      <c r="E84" s="114">
        <f t="shared" ca="1" si="29"/>
        <v>768.51300000000003</v>
      </c>
      <c r="F84" s="114">
        <f t="shared" ca="1" si="30"/>
        <v>808.07299999999998</v>
      </c>
      <c r="G84" s="114">
        <f t="shared" ca="1" si="31"/>
        <v>862.65300000000002</v>
      </c>
      <c r="H84" s="114">
        <f t="shared" ca="1" si="32"/>
        <v>811.00300000000004</v>
      </c>
      <c r="I84" s="114">
        <f t="shared" ca="1" si="33"/>
        <v>852.1629999999999</v>
      </c>
      <c r="J84" s="114">
        <f t="shared" ca="1" si="34"/>
        <v>883.22299999999996</v>
      </c>
      <c r="K84" s="114">
        <f t="shared" ca="1" si="35"/>
        <v>880.85299999999995</v>
      </c>
      <c r="L84" s="114">
        <f t="shared" ca="1" si="36"/>
        <v>880.18299999999988</v>
      </c>
      <c r="M84" s="114">
        <f t="shared" ca="1" si="37"/>
        <v>882.68299999999999</v>
      </c>
      <c r="N84" s="114">
        <f t="shared" ca="1" si="38"/>
        <v>891.82299999999998</v>
      </c>
      <c r="O84" s="114">
        <f t="shared" ca="1" si="39"/>
        <v>897.05300000000011</v>
      </c>
      <c r="P84" s="114">
        <f t="shared" ca="1" si="40"/>
        <v>893.9430000000001</v>
      </c>
      <c r="Q84" s="114">
        <f t="shared" ca="1" si="41"/>
        <v>899.01300000000003</v>
      </c>
      <c r="R84" s="114">
        <f t="shared" ca="1" si="42"/>
        <v>911.65300000000002</v>
      </c>
      <c r="S84" s="114">
        <f t="shared" ca="1" si="43"/>
        <v>894.76300000000003</v>
      </c>
      <c r="T84" s="114">
        <f t="shared" ca="1" si="44"/>
        <v>906.61299999999994</v>
      </c>
      <c r="U84" s="114">
        <f t="shared" ca="1" si="45"/>
        <v>905.34300000000007</v>
      </c>
      <c r="V84" s="114">
        <f t="shared" ca="1" si="46"/>
        <v>922.6629999999999</v>
      </c>
      <c r="W84" s="114">
        <f t="shared" ca="1" si="47"/>
        <v>919.12300000000005</v>
      </c>
      <c r="X84" s="114">
        <f t="shared" ca="1" si="48"/>
        <v>918.27299999999991</v>
      </c>
      <c r="Y84" s="114">
        <f t="shared" ca="1" si="49"/>
        <v>893.81299999999999</v>
      </c>
      <c r="Z84" s="34"/>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row>
    <row r="85" spans="1:50" ht="18.75">
      <c r="A85" s="26"/>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34"/>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row>
    <row r="87" spans="1:50" ht="36.75" customHeight="1">
      <c r="A87" s="222" t="s">
        <v>20</v>
      </c>
      <c r="B87" s="223" t="s">
        <v>65</v>
      </c>
      <c r="C87" s="223"/>
      <c r="D87" s="223"/>
      <c r="E87" s="223"/>
      <c r="F87" s="223"/>
      <c r="G87" s="223"/>
      <c r="H87" s="223"/>
      <c r="I87" s="223"/>
      <c r="J87" s="223"/>
      <c r="K87" s="223"/>
      <c r="L87" s="223"/>
      <c r="M87" s="223"/>
      <c r="N87" s="223"/>
      <c r="O87" s="223"/>
      <c r="P87" s="223"/>
      <c r="Q87" s="223"/>
      <c r="R87" s="223"/>
      <c r="S87" s="223"/>
      <c r="T87" s="223"/>
      <c r="U87" s="223"/>
      <c r="V87" s="223"/>
      <c r="W87" s="223"/>
      <c r="X87" s="223"/>
      <c r="Y87" s="224"/>
      <c r="Z87" s="239"/>
      <c r="AA87" s="235"/>
      <c r="AB87" s="235"/>
      <c r="AC87" s="235"/>
      <c r="AD87" s="235"/>
      <c r="AE87" s="235"/>
      <c r="AF87" s="235"/>
      <c r="AG87" s="235"/>
      <c r="AH87" s="235"/>
      <c r="AI87" s="235"/>
      <c r="AJ87" s="235"/>
      <c r="AK87" s="235"/>
      <c r="AL87" s="235"/>
      <c r="AM87" s="235"/>
      <c r="AN87" s="235"/>
      <c r="AO87" s="235"/>
      <c r="AP87" s="235"/>
      <c r="AQ87" s="235"/>
      <c r="AR87" s="235"/>
      <c r="AS87" s="235"/>
      <c r="AT87" s="235"/>
      <c r="AU87" s="235"/>
      <c r="AV87" s="235"/>
      <c r="AW87" s="235"/>
      <c r="AX87" s="235"/>
    </row>
    <row r="88" spans="1:50" ht="18.75" customHeight="1">
      <c r="A88" s="222"/>
      <c r="B88" s="219" t="s">
        <v>38</v>
      </c>
      <c r="C88" s="219" t="s">
        <v>39</v>
      </c>
      <c r="D88" s="219" t="s">
        <v>40</v>
      </c>
      <c r="E88" s="219" t="s">
        <v>41</v>
      </c>
      <c r="F88" s="219" t="s">
        <v>42</v>
      </c>
      <c r="G88" s="219" t="s">
        <v>43</v>
      </c>
      <c r="H88" s="219" t="s">
        <v>44</v>
      </c>
      <c r="I88" s="219" t="s">
        <v>45</v>
      </c>
      <c r="J88" s="219" t="s">
        <v>46</v>
      </c>
      <c r="K88" s="219" t="s">
        <v>47</v>
      </c>
      <c r="L88" s="219" t="s">
        <v>48</v>
      </c>
      <c r="M88" s="219" t="s">
        <v>49</v>
      </c>
      <c r="N88" s="219" t="s">
        <v>50</v>
      </c>
      <c r="O88" s="219" t="s">
        <v>51</v>
      </c>
      <c r="P88" s="219" t="s">
        <v>52</v>
      </c>
      <c r="Q88" s="219" t="s">
        <v>53</v>
      </c>
      <c r="R88" s="219" t="s">
        <v>54</v>
      </c>
      <c r="S88" s="219" t="s">
        <v>55</v>
      </c>
      <c r="T88" s="219" t="s">
        <v>56</v>
      </c>
      <c r="U88" s="219" t="s">
        <v>57</v>
      </c>
      <c r="V88" s="219" t="s">
        <v>58</v>
      </c>
      <c r="W88" s="219" t="s">
        <v>59</v>
      </c>
      <c r="X88" s="219" t="s">
        <v>60</v>
      </c>
      <c r="Y88" s="236" t="s">
        <v>61</v>
      </c>
      <c r="Z88" s="239"/>
      <c r="AA88" s="235"/>
      <c r="AB88" s="235"/>
      <c r="AC88" s="235"/>
      <c r="AD88" s="235"/>
      <c r="AE88" s="235"/>
      <c r="AF88" s="235"/>
      <c r="AG88" s="235"/>
      <c r="AH88" s="235"/>
      <c r="AI88" s="235"/>
      <c r="AJ88" s="235"/>
      <c r="AK88" s="235"/>
      <c r="AL88" s="235"/>
      <c r="AM88" s="235"/>
      <c r="AN88" s="235"/>
      <c r="AO88" s="235"/>
      <c r="AP88" s="235"/>
      <c r="AQ88" s="235"/>
      <c r="AR88" s="235"/>
      <c r="AS88" s="235"/>
      <c r="AT88" s="235"/>
      <c r="AU88" s="235"/>
      <c r="AV88" s="235"/>
      <c r="AW88" s="235"/>
      <c r="AX88" s="235"/>
    </row>
    <row r="89" spans="1:50" ht="12.75" customHeight="1">
      <c r="A89" s="222"/>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37"/>
      <c r="Z89" s="239"/>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5"/>
    </row>
    <row r="90" spans="1:50" ht="18.75">
      <c r="A90" s="26">
        <v>1</v>
      </c>
      <c r="B90" s="114">
        <f ca="1">AA20+$Z$13+ROUND((AA20*0.31*11.96%),2)</f>
        <v>1019.325</v>
      </c>
      <c r="C90" s="114">
        <f t="shared" ref="C90:Y90" ca="1" si="50">AB20+$Z$13+ROUND((AB20*0.31*11.96%),2)</f>
        <v>974.66499999999996</v>
      </c>
      <c r="D90" s="114">
        <f t="shared" ca="1" si="50"/>
        <v>970.76499999999999</v>
      </c>
      <c r="E90" s="114">
        <f t="shared" ca="1" si="50"/>
        <v>965.09500000000003</v>
      </c>
      <c r="F90" s="114">
        <f t="shared" ca="1" si="50"/>
        <v>984.67500000000007</v>
      </c>
      <c r="G90" s="114">
        <f t="shared" ca="1" si="50"/>
        <v>982.87500000000011</v>
      </c>
      <c r="H90" s="114">
        <f t="shared" ca="1" si="50"/>
        <v>998.13499999999999</v>
      </c>
      <c r="I90" s="114">
        <f t="shared" ca="1" si="50"/>
        <v>1013.1950000000001</v>
      </c>
      <c r="J90" s="114">
        <f t="shared" ca="1" si="50"/>
        <v>1026.9650000000001</v>
      </c>
      <c r="K90" s="114">
        <f t="shared" ca="1" si="50"/>
        <v>1028.7349999999999</v>
      </c>
      <c r="L90" s="114">
        <f t="shared" ca="1" si="50"/>
        <v>1017.715</v>
      </c>
      <c r="M90" s="114">
        <f t="shared" ca="1" si="50"/>
        <v>1015.4350000000001</v>
      </c>
      <c r="N90" s="114">
        <f t="shared" ca="1" si="50"/>
        <v>1017.1950000000001</v>
      </c>
      <c r="O90" s="114">
        <f t="shared" ca="1" si="50"/>
        <v>1023.615</v>
      </c>
      <c r="P90" s="114">
        <f t="shared" ca="1" si="50"/>
        <v>1024.4649999999999</v>
      </c>
      <c r="Q90" s="114">
        <f t="shared" ca="1" si="50"/>
        <v>1019.4450000000001</v>
      </c>
      <c r="R90" s="114">
        <f t="shared" ca="1" si="50"/>
        <v>1021.4250000000001</v>
      </c>
      <c r="S90" s="114">
        <f t="shared" ca="1" si="50"/>
        <v>1020.955</v>
      </c>
      <c r="T90" s="114">
        <f t="shared" ca="1" si="50"/>
        <v>1011.1250000000001</v>
      </c>
      <c r="U90" s="114">
        <f t="shared" ca="1" si="50"/>
        <v>1038.585</v>
      </c>
      <c r="V90" s="114">
        <f t="shared" ca="1" si="50"/>
        <v>1055.7149999999999</v>
      </c>
      <c r="W90" s="114">
        <f t="shared" ca="1" si="50"/>
        <v>1038.385</v>
      </c>
      <c r="X90" s="114">
        <f t="shared" ca="1" si="50"/>
        <v>1033.0250000000001</v>
      </c>
      <c r="Y90" s="114">
        <f t="shared" ca="1" si="50"/>
        <v>1017.0649999999999</v>
      </c>
      <c r="Z90" s="34"/>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row>
    <row r="91" spans="1:50" ht="18.75">
      <c r="A91" s="26">
        <v>2</v>
      </c>
      <c r="B91" s="114">
        <f t="shared" ref="B91:B119" ca="1" si="51">AA21+$Z$13+ROUND((AA21*0.31*11.96%),2)</f>
        <v>1037.9750000000001</v>
      </c>
      <c r="C91" s="114">
        <f t="shared" ref="C91:C119" ca="1" si="52">AB21+$Z$13+ROUND((AB21*0.31*11.96%),2)</f>
        <v>1025.9250000000002</v>
      </c>
      <c r="D91" s="114">
        <f t="shared" ref="D91:D119" ca="1" si="53">AC21+$Z$13+ROUND((AC21*0.31*11.96%),2)</f>
        <v>1013.425</v>
      </c>
      <c r="E91" s="114">
        <f t="shared" ref="E91:E119" ca="1" si="54">AD21+$Z$13+ROUND((AD21*0.31*11.96%),2)</f>
        <v>1002.735</v>
      </c>
      <c r="F91" s="114">
        <f t="shared" ref="F91:F119" ca="1" si="55">AE21+$Z$13+ROUND((AE21*0.31*11.96%),2)</f>
        <v>988.47500000000002</v>
      </c>
      <c r="G91" s="114">
        <f t="shared" ref="G91:G119" ca="1" si="56">AF21+$Z$13+ROUND((AF21*0.31*11.96%),2)</f>
        <v>993.16500000000008</v>
      </c>
      <c r="H91" s="114">
        <f t="shared" ref="H91:H119" ca="1" si="57">AG21+$Z$13+ROUND((AG21*0.31*11.96%),2)</f>
        <v>1017.2550000000001</v>
      </c>
      <c r="I91" s="114">
        <f t="shared" ref="I91:I119" ca="1" si="58">AH21+$Z$13+ROUND((AH21*0.31*11.96%),2)</f>
        <v>1028.865</v>
      </c>
      <c r="J91" s="114">
        <f t="shared" ref="J91:J119" ca="1" si="59">AI21+$Z$13+ROUND((AI21*0.31*11.96%),2)</f>
        <v>1048.3050000000001</v>
      </c>
      <c r="K91" s="114">
        <f t="shared" ref="K91:K119" ca="1" si="60">AJ21+$Z$13+ROUND((AJ21*0.31*11.96%),2)</f>
        <v>1049.415</v>
      </c>
      <c r="L91" s="114">
        <f t="shared" ref="L91:L119" ca="1" si="61">AK21+$Z$13+ROUND((AK21*0.31*11.96%),2)</f>
        <v>1044.8050000000001</v>
      </c>
      <c r="M91" s="114">
        <f t="shared" ref="M91:M119" ca="1" si="62">AL21+$Z$13+ROUND((AL21*0.31*11.96%),2)</f>
        <v>1019.015</v>
      </c>
      <c r="N91" s="114">
        <f t="shared" ref="N91:N119" ca="1" si="63">AM21+$Z$13+ROUND((AM21*0.31*11.96%),2)</f>
        <v>1042.835</v>
      </c>
      <c r="O91" s="114">
        <f t="shared" ref="O91:O119" ca="1" si="64">AN21+$Z$13+ROUND((AN21*0.31*11.96%),2)</f>
        <v>1045.3050000000001</v>
      </c>
      <c r="P91" s="114">
        <f t="shared" ref="P91:P119" ca="1" si="65">AO21+$Z$13+ROUND((AO21*0.31*11.96%),2)</f>
        <v>1046.4749999999999</v>
      </c>
      <c r="Q91" s="114">
        <f t="shared" ref="Q91:Q119" ca="1" si="66">AP21+$Z$13+ROUND((AP21*0.31*11.96%),2)</f>
        <v>1047.665</v>
      </c>
      <c r="R91" s="114">
        <f t="shared" ref="R91:R119" ca="1" si="67">AQ21+$Z$13+ROUND((AQ21*0.31*11.96%),2)</f>
        <v>1059.085</v>
      </c>
      <c r="S91" s="114">
        <f t="shared" ref="S91:S119" ca="1" si="68">AR21+$Z$13+ROUND((AR21*0.31*11.96%),2)</f>
        <v>1061.595</v>
      </c>
      <c r="T91" s="114">
        <f t="shared" ref="T91:T119" ca="1" si="69">AS21+$Z$13+ROUND((AS21*0.31*11.96%),2)</f>
        <v>1050.615</v>
      </c>
      <c r="U91" s="114">
        <f t="shared" ref="U91:U119" ca="1" si="70">AT21+$Z$13+ROUND((AT21*0.31*11.96%),2)</f>
        <v>1066.155</v>
      </c>
      <c r="V91" s="114">
        <f t="shared" ref="V91:V119" ca="1" si="71">AU21+$Z$13+ROUND((AU21*0.31*11.96%),2)</f>
        <v>1067.855</v>
      </c>
      <c r="W91" s="114">
        <f t="shared" ref="W91:W119" ca="1" si="72">AV21+$Z$13+ROUND((AV21*0.31*11.96%),2)</f>
        <v>1045.4950000000001</v>
      </c>
      <c r="X91" s="114">
        <f t="shared" ref="X91:X119" ca="1" si="73">AW21+$Z$13+ROUND((AW21*0.31*11.96%),2)</f>
        <v>1039.585</v>
      </c>
      <c r="Y91" s="114">
        <f t="shared" ref="Y91:Y119" ca="1" si="74">AX21+$Z$13+ROUND((AX21*0.31*11.96%),2)</f>
        <v>1035.845</v>
      </c>
      <c r="Z91" s="34"/>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row>
    <row r="92" spans="1:50" ht="18.75">
      <c r="A92" s="26">
        <v>3</v>
      </c>
      <c r="B92" s="114">
        <f t="shared" ca="1" si="51"/>
        <v>1021.615</v>
      </c>
      <c r="C92" s="114">
        <f t="shared" ca="1" si="52"/>
        <v>1011.6550000000001</v>
      </c>
      <c r="D92" s="114">
        <f t="shared" ca="1" si="53"/>
        <v>1000.7950000000001</v>
      </c>
      <c r="E92" s="114">
        <f t="shared" ca="1" si="54"/>
        <v>969.625</v>
      </c>
      <c r="F92" s="114">
        <f t="shared" ca="1" si="55"/>
        <v>993.74500000000012</v>
      </c>
      <c r="G92" s="114">
        <f t="shared" ca="1" si="56"/>
        <v>1058.1950000000002</v>
      </c>
      <c r="H92" s="114">
        <f t="shared" ca="1" si="57"/>
        <v>1063.365</v>
      </c>
      <c r="I92" s="114">
        <f t="shared" ca="1" si="58"/>
        <v>1064.4250000000002</v>
      </c>
      <c r="J92" s="114">
        <f t="shared" ca="1" si="59"/>
        <v>1090.415</v>
      </c>
      <c r="K92" s="114">
        <f t="shared" ca="1" si="60"/>
        <v>1123.2349999999999</v>
      </c>
      <c r="L92" s="114">
        <f t="shared" ca="1" si="61"/>
        <v>1104.9649999999999</v>
      </c>
      <c r="M92" s="114">
        <f t="shared" ca="1" si="62"/>
        <v>1084.6149999999998</v>
      </c>
      <c r="N92" s="114">
        <f t="shared" ca="1" si="63"/>
        <v>1083.2149999999999</v>
      </c>
      <c r="O92" s="114">
        <f t="shared" ca="1" si="64"/>
        <v>1086.7350000000001</v>
      </c>
      <c r="P92" s="114">
        <f t="shared" ca="1" si="65"/>
        <v>1083.7949999999998</v>
      </c>
      <c r="Q92" s="114">
        <f t="shared" ca="1" si="66"/>
        <v>1085.5550000000001</v>
      </c>
      <c r="R92" s="114">
        <f t="shared" ca="1" si="67"/>
        <v>1084.7449999999999</v>
      </c>
      <c r="S92" s="114">
        <f t="shared" ca="1" si="68"/>
        <v>1081.2750000000001</v>
      </c>
      <c r="T92" s="114">
        <f t="shared" ca="1" si="69"/>
        <v>1063.8149999999998</v>
      </c>
      <c r="U92" s="114">
        <f t="shared" ca="1" si="70"/>
        <v>1085.9250000000002</v>
      </c>
      <c r="V92" s="114">
        <f t="shared" ca="1" si="71"/>
        <v>1065.115</v>
      </c>
      <c r="W92" s="114">
        <f t="shared" ca="1" si="72"/>
        <v>1046.5350000000001</v>
      </c>
      <c r="X92" s="114">
        <f t="shared" ca="1" si="73"/>
        <v>1046.7750000000001</v>
      </c>
      <c r="Y92" s="114">
        <f t="shared" ca="1" si="74"/>
        <v>999.69499999999994</v>
      </c>
      <c r="Z92" s="34"/>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row>
    <row r="93" spans="1:50" ht="18.75">
      <c r="A93" s="26">
        <v>4</v>
      </c>
      <c r="B93" s="114">
        <f t="shared" ca="1" si="51"/>
        <v>958.18500000000006</v>
      </c>
      <c r="C93" s="114">
        <f t="shared" ca="1" si="52"/>
        <v>954.83500000000004</v>
      </c>
      <c r="D93" s="114">
        <f t="shared" ca="1" si="53"/>
        <v>951.86500000000001</v>
      </c>
      <c r="E93" s="114">
        <f t="shared" ca="1" si="54"/>
        <v>941.60500000000002</v>
      </c>
      <c r="F93" s="114">
        <f t="shared" ca="1" si="55"/>
        <v>953.11500000000001</v>
      </c>
      <c r="G93" s="114">
        <f t="shared" ca="1" si="56"/>
        <v>1019.0350000000001</v>
      </c>
      <c r="H93" s="114">
        <f t="shared" ca="1" si="57"/>
        <v>1021.735</v>
      </c>
      <c r="I93" s="114">
        <f t="shared" ca="1" si="58"/>
        <v>1024.855</v>
      </c>
      <c r="J93" s="114">
        <f t="shared" ca="1" si="59"/>
        <v>1055.4849999999999</v>
      </c>
      <c r="K93" s="114">
        <f t="shared" ca="1" si="60"/>
        <v>1056.625</v>
      </c>
      <c r="L93" s="114">
        <f t="shared" ca="1" si="61"/>
        <v>1053.7449999999999</v>
      </c>
      <c r="M93" s="114">
        <f t="shared" ca="1" si="62"/>
        <v>1051.7950000000001</v>
      </c>
      <c r="N93" s="114">
        <f t="shared" ca="1" si="63"/>
        <v>1048.0450000000001</v>
      </c>
      <c r="O93" s="114">
        <f t="shared" ca="1" si="64"/>
        <v>1054.575</v>
      </c>
      <c r="P93" s="114">
        <f t="shared" ca="1" si="65"/>
        <v>1057.175</v>
      </c>
      <c r="Q93" s="114">
        <f t="shared" ca="1" si="66"/>
        <v>1051.0650000000001</v>
      </c>
      <c r="R93" s="114">
        <f t="shared" ca="1" si="67"/>
        <v>1051.5450000000001</v>
      </c>
      <c r="S93" s="114">
        <f t="shared" ca="1" si="68"/>
        <v>1042.605</v>
      </c>
      <c r="T93" s="114">
        <f t="shared" ca="1" si="69"/>
        <v>1039.325</v>
      </c>
      <c r="U93" s="114">
        <f t="shared" ca="1" si="70"/>
        <v>1055.635</v>
      </c>
      <c r="V93" s="114">
        <f t="shared" ca="1" si="71"/>
        <v>1049.2450000000001</v>
      </c>
      <c r="W93" s="114">
        <f t="shared" ca="1" si="72"/>
        <v>988.65499999999997</v>
      </c>
      <c r="X93" s="114">
        <f t="shared" ca="1" si="73"/>
        <v>1009.0450000000001</v>
      </c>
      <c r="Y93" s="114">
        <f t="shared" ca="1" si="74"/>
        <v>991.255</v>
      </c>
      <c r="Z93" s="34"/>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row>
    <row r="94" spans="1:50" ht="18.75">
      <c r="A94" s="26">
        <v>5</v>
      </c>
      <c r="B94" s="114">
        <f t="shared" ca="1" si="51"/>
        <v>970.58500000000004</v>
      </c>
      <c r="C94" s="114">
        <f t="shared" ca="1" si="52"/>
        <v>945.20500000000004</v>
      </c>
      <c r="D94" s="114">
        <f t="shared" ca="1" si="53"/>
        <v>940.81500000000005</v>
      </c>
      <c r="E94" s="114">
        <f t="shared" ca="1" si="54"/>
        <v>910.72500000000002</v>
      </c>
      <c r="F94" s="114">
        <f t="shared" ca="1" si="55"/>
        <v>926.125</v>
      </c>
      <c r="G94" s="114">
        <f t="shared" ca="1" si="56"/>
        <v>995.72500000000002</v>
      </c>
      <c r="H94" s="114">
        <f t="shared" ca="1" si="57"/>
        <v>1097.5349999999999</v>
      </c>
      <c r="I94" s="114">
        <f t="shared" ca="1" si="58"/>
        <v>1122.7950000000001</v>
      </c>
      <c r="J94" s="114">
        <f t="shared" ca="1" si="59"/>
        <v>1136.5150000000001</v>
      </c>
      <c r="K94" s="114">
        <f t="shared" ca="1" si="60"/>
        <v>1134.2649999999999</v>
      </c>
      <c r="L94" s="114">
        <f t="shared" ca="1" si="61"/>
        <v>1123.7950000000001</v>
      </c>
      <c r="M94" s="114">
        <f t="shared" ca="1" si="62"/>
        <v>1102.7649999999999</v>
      </c>
      <c r="N94" s="114">
        <f t="shared" ca="1" si="63"/>
        <v>1100.165</v>
      </c>
      <c r="O94" s="114">
        <f t="shared" ca="1" si="64"/>
        <v>1121.095</v>
      </c>
      <c r="P94" s="114">
        <f t="shared" ca="1" si="65"/>
        <v>1126.895</v>
      </c>
      <c r="Q94" s="114">
        <f t="shared" ca="1" si="66"/>
        <v>1114.095</v>
      </c>
      <c r="R94" s="114">
        <f t="shared" ca="1" si="67"/>
        <v>1125.075</v>
      </c>
      <c r="S94" s="114">
        <f t="shared" ca="1" si="68"/>
        <v>1093.615</v>
      </c>
      <c r="T94" s="114">
        <f t="shared" ca="1" si="69"/>
        <v>1095.7149999999999</v>
      </c>
      <c r="U94" s="114">
        <f t="shared" ca="1" si="70"/>
        <v>1044.9449999999999</v>
      </c>
      <c r="V94" s="114">
        <f t="shared" ca="1" si="71"/>
        <v>1025.2950000000001</v>
      </c>
      <c r="W94" s="114">
        <f t="shared" ca="1" si="72"/>
        <v>995.70500000000004</v>
      </c>
      <c r="X94" s="114">
        <f t="shared" ca="1" si="73"/>
        <v>995.09500000000003</v>
      </c>
      <c r="Y94" s="114">
        <f t="shared" ca="1" si="74"/>
        <v>965.66500000000008</v>
      </c>
      <c r="Z94" s="34"/>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row>
    <row r="95" spans="1:50" ht="18.75">
      <c r="A95" s="26">
        <v>6</v>
      </c>
      <c r="B95" s="114">
        <f t="shared" ca="1" si="51"/>
        <v>1013.105</v>
      </c>
      <c r="C95" s="114">
        <f t="shared" ca="1" si="52"/>
        <v>991.625</v>
      </c>
      <c r="D95" s="114">
        <f t="shared" ca="1" si="53"/>
        <v>920.90500000000009</v>
      </c>
      <c r="E95" s="114">
        <f t="shared" ca="1" si="54"/>
        <v>901.43499999999995</v>
      </c>
      <c r="F95" s="114">
        <f t="shared" ca="1" si="55"/>
        <v>923.45500000000004</v>
      </c>
      <c r="G95" s="114">
        <f t="shared" ca="1" si="56"/>
        <v>990.245</v>
      </c>
      <c r="H95" s="114">
        <f t="shared" ca="1" si="57"/>
        <v>1043.4150000000002</v>
      </c>
      <c r="I95" s="114">
        <f t="shared" ca="1" si="58"/>
        <v>1047.2450000000001</v>
      </c>
      <c r="J95" s="114">
        <f t="shared" ca="1" si="59"/>
        <v>1055.0149999999999</v>
      </c>
      <c r="K95" s="114">
        <f t="shared" ca="1" si="60"/>
        <v>1055.585</v>
      </c>
      <c r="L95" s="114">
        <f t="shared" ca="1" si="61"/>
        <v>1056.175</v>
      </c>
      <c r="M95" s="114">
        <f t="shared" ca="1" si="62"/>
        <v>1052.2450000000001</v>
      </c>
      <c r="N95" s="114">
        <f t="shared" ca="1" si="63"/>
        <v>1050.4050000000002</v>
      </c>
      <c r="O95" s="114">
        <f t="shared" ca="1" si="64"/>
        <v>1051.7250000000001</v>
      </c>
      <c r="P95" s="114">
        <f t="shared" ca="1" si="65"/>
        <v>1052.5650000000001</v>
      </c>
      <c r="Q95" s="114">
        <f t="shared" ca="1" si="66"/>
        <v>1054.675</v>
      </c>
      <c r="R95" s="114">
        <f t="shared" ca="1" si="67"/>
        <v>1054.4549999999999</v>
      </c>
      <c r="S95" s="114">
        <f t="shared" ca="1" si="68"/>
        <v>1039.1949999999999</v>
      </c>
      <c r="T95" s="114">
        <f t="shared" ca="1" si="69"/>
        <v>1052.075</v>
      </c>
      <c r="U95" s="114">
        <f t="shared" ca="1" si="70"/>
        <v>1069.7949999999998</v>
      </c>
      <c r="V95" s="114">
        <f t="shared" ca="1" si="71"/>
        <v>1067.2449999999999</v>
      </c>
      <c r="W95" s="114">
        <f t="shared" ca="1" si="72"/>
        <v>1054.075</v>
      </c>
      <c r="X95" s="114">
        <f t="shared" ca="1" si="73"/>
        <v>1036.1949999999999</v>
      </c>
      <c r="Y95" s="114">
        <f t="shared" ca="1" si="74"/>
        <v>1013.345</v>
      </c>
      <c r="Z95" s="34"/>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row>
    <row r="96" spans="1:50" ht="18.75">
      <c r="A96" s="26">
        <v>7</v>
      </c>
      <c r="B96" s="114">
        <f t="shared" ca="1" si="51"/>
        <v>1016.425</v>
      </c>
      <c r="C96" s="114">
        <f t="shared" ca="1" si="52"/>
        <v>996.25500000000011</v>
      </c>
      <c r="D96" s="114">
        <f t="shared" ca="1" si="53"/>
        <v>967.125</v>
      </c>
      <c r="E96" s="114">
        <f t="shared" ca="1" si="54"/>
        <v>943.82500000000005</v>
      </c>
      <c r="F96" s="114">
        <f t="shared" ca="1" si="55"/>
        <v>963.59500000000003</v>
      </c>
      <c r="G96" s="114">
        <f t="shared" ca="1" si="56"/>
        <v>1022.605</v>
      </c>
      <c r="H96" s="114">
        <f t="shared" ca="1" si="57"/>
        <v>1043.9450000000002</v>
      </c>
      <c r="I96" s="114">
        <f t="shared" ca="1" si="58"/>
        <v>1045.2650000000001</v>
      </c>
      <c r="J96" s="114">
        <f t="shared" ca="1" si="59"/>
        <v>1052.2850000000001</v>
      </c>
      <c r="K96" s="114">
        <f t="shared" ca="1" si="60"/>
        <v>1088.0350000000001</v>
      </c>
      <c r="L96" s="114">
        <f t="shared" ca="1" si="61"/>
        <v>1086.2050000000002</v>
      </c>
      <c r="M96" s="114">
        <f t="shared" ca="1" si="62"/>
        <v>1079.7950000000001</v>
      </c>
      <c r="N96" s="114">
        <f t="shared" ca="1" si="63"/>
        <v>1050.395</v>
      </c>
      <c r="O96" s="114">
        <f t="shared" ca="1" si="64"/>
        <v>1051.875</v>
      </c>
      <c r="P96" s="114">
        <f t="shared" ca="1" si="65"/>
        <v>1048.0150000000001</v>
      </c>
      <c r="Q96" s="114">
        <f t="shared" ca="1" si="66"/>
        <v>1050.1849999999999</v>
      </c>
      <c r="R96" s="114">
        <f t="shared" ca="1" si="67"/>
        <v>1050.5350000000001</v>
      </c>
      <c r="S96" s="114">
        <f t="shared" ca="1" si="68"/>
        <v>1038.7350000000001</v>
      </c>
      <c r="T96" s="114">
        <f t="shared" ca="1" si="69"/>
        <v>1045.0650000000001</v>
      </c>
      <c r="U96" s="114">
        <f t="shared" ca="1" si="70"/>
        <v>1067.7149999999999</v>
      </c>
      <c r="V96" s="114">
        <f t="shared" ca="1" si="71"/>
        <v>1064.915</v>
      </c>
      <c r="W96" s="114">
        <f t="shared" ca="1" si="72"/>
        <v>1050.9250000000002</v>
      </c>
      <c r="X96" s="114">
        <f t="shared" ca="1" si="73"/>
        <v>1034.155</v>
      </c>
      <c r="Y96" s="114">
        <f t="shared" ca="1" si="74"/>
        <v>1007.8050000000001</v>
      </c>
      <c r="Z96" s="34"/>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row>
    <row r="97" spans="1:50" ht="18.75">
      <c r="A97" s="26">
        <v>8</v>
      </c>
      <c r="B97" s="114">
        <f t="shared" ca="1" si="51"/>
        <v>1021.3950000000001</v>
      </c>
      <c r="C97" s="114">
        <f t="shared" ca="1" si="52"/>
        <v>1015.4150000000001</v>
      </c>
      <c r="D97" s="114">
        <f t="shared" ca="1" si="53"/>
        <v>964.97500000000014</v>
      </c>
      <c r="E97" s="114">
        <f t="shared" ca="1" si="54"/>
        <v>950.43499999999995</v>
      </c>
      <c r="F97" s="114">
        <f t="shared" ca="1" si="55"/>
        <v>969.16500000000008</v>
      </c>
      <c r="G97" s="114">
        <f t="shared" ca="1" si="56"/>
        <v>997.17500000000007</v>
      </c>
      <c r="H97" s="114">
        <f t="shared" ca="1" si="57"/>
        <v>1023.3150000000001</v>
      </c>
      <c r="I97" s="114">
        <f t="shared" ca="1" si="58"/>
        <v>1031.7350000000001</v>
      </c>
      <c r="J97" s="114">
        <f t="shared" ca="1" si="59"/>
        <v>1043.0550000000001</v>
      </c>
      <c r="K97" s="114">
        <f t="shared" ca="1" si="60"/>
        <v>1046.7649999999999</v>
      </c>
      <c r="L97" s="114">
        <f t="shared" ca="1" si="61"/>
        <v>1089.3150000000001</v>
      </c>
      <c r="M97" s="114">
        <f t="shared" ca="1" si="62"/>
        <v>1079.9349999999999</v>
      </c>
      <c r="N97" s="114">
        <f t="shared" ca="1" si="63"/>
        <v>1040.145</v>
      </c>
      <c r="O97" s="114">
        <f t="shared" ca="1" si="64"/>
        <v>1043.655</v>
      </c>
      <c r="P97" s="114">
        <f t="shared" ca="1" si="65"/>
        <v>1047.125</v>
      </c>
      <c r="Q97" s="114">
        <f t="shared" ca="1" si="66"/>
        <v>1070.3549999999998</v>
      </c>
      <c r="R97" s="114">
        <f t="shared" ca="1" si="67"/>
        <v>1047.4950000000001</v>
      </c>
      <c r="S97" s="114">
        <f t="shared" ca="1" si="68"/>
        <v>1041.645</v>
      </c>
      <c r="T97" s="114">
        <f t="shared" ca="1" si="69"/>
        <v>1042.7550000000001</v>
      </c>
      <c r="U97" s="114">
        <f t="shared" ca="1" si="70"/>
        <v>1096.3050000000001</v>
      </c>
      <c r="V97" s="114">
        <f t="shared" ca="1" si="71"/>
        <v>1122.2150000000001</v>
      </c>
      <c r="W97" s="114">
        <f t="shared" ca="1" si="72"/>
        <v>1119.3249999999998</v>
      </c>
      <c r="X97" s="114">
        <f t="shared" ca="1" si="73"/>
        <v>1044.2750000000001</v>
      </c>
      <c r="Y97" s="114">
        <f t="shared" ca="1" si="74"/>
        <v>1034.0050000000001</v>
      </c>
      <c r="Z97" s="34"/>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row>
    <row r="98" spans="1:50" ht="18.75">
      <c r="A98" s="26">
        <v>9</v>
      </c>
      <c r="B98" s="114">
        <f t="shared" ca="1" si="51"/>
        <v>994.20500000000004</v>
      </c>
      <c r="C98" s="114">
        <f t="shared" ca="1" si="52"/>
        <v>976.78500000000008</v>
      </c>
      <c r="D98" s="114">
        <f t="shared" ca="1" si="53"/>
        <v>951.98500000000001</v>
      </c>
      <c r="E98" s="114">
        <f t="shared" ca="1" si="54"/>
        <v>953.30500000000006</v>
      </c>
      <c r="F98" s="114">
        <f t="shared" ca="1" si="55"/>
        <v>954.55500000000006</v>
      </c>
      <c r="G98" s="114">
        <f t="shared" ca="1" si="56"/>
        <v>966.81500000000005</v>
      </c>
      <c r="H98" s="114">
        <f t="shared" ca="1" si="57"/>
        <v>975.98500000000001</v>
      </c>
      <c r="I98" s="114">
        <f t="shared" ca="1" si="58"/>
        <v>1005.255</v>
      </c>
      <c r="J98" s="114">
        <f t="shared" ca="1" si="59"/>
        <v>1020.375</v>
      </c>
      <c r="K98" s="114">
        <f t="shared" ca="1" si="60"/>
        <v>1024.075</v>
      </c>
      <c r="L98" s="114">
        <f t="shared" ca="1" si="61"/>
        <v>1043.895</v>
      </c>
      <c r="M98" s="114">
        <f t="shared" ca="1" si="62"/>
        <v>1031.5250000000001</v>
      </c>
      <c r="N98" s="114">
        <f t="shared" ca="1" si="63"/>
        <v>1027.335</v>
      </c>
      <c r="O98" s="114">
        <f t="shared" ca="1" si="64"/>
        <v>1030.375</v>
      </c>
      <c r="P98" s="114">
        <f t="shared" ca="1" si="65"/>
        <v>1033.9550000000002</v>
      </c>
      <c r="Q98" s="114">
        <f t="shared" ca="1" si="66"/>
        <v>1039.9949999999999</v>
      </c>
      <c r="R98" s="114">
        <f t="shared" ca="1" si="67"/>
        <v>1044.7550000000001</v>
      </c>
      <c r="S98" s="114">
        <f t="shared" ca="1" si="68"/>
        <v>1022.1650000000001</v>
      </c>
      <c r="T98" s="114">
        <f t="shared" ca="1" si="69"/>
        <v>1034.4650000000001</v>
      </c>
      <c r="U98" s="114">
        <f t="shared" ca="1" si="70"/>
        <v>1047.375</v>
      </c>
      <c r="V98" s="114">
        <f t="shared" ca="1" si="71"/>
        <v>1043.9750000000001</v>
      </c>
      <c r="W98" s="114">
        <f t="shared" ca="1" si="72"/>
        <v>1038.9449999999999</v>
      </c>
      <c r="X98" s="114">
        <f t="shared" ca="1" si="73"/>
        <v>1040.405</v>
      </c>
      <c r="Y98" s="114">
        <f t="shared" ca="1" si="74"/>
        <v>1030.125</v>
      </c>
      <c r="Z98" s="34"/>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row>
    <row r="99" spans="1:50" ht="18.75">
      <c r="A99" s="26">
        <v>10</v>
      </c>
      <c r="B99" s="114">
        <f t="shared" ca="1" si="51"/>
        <v>987.08500000000004</v>
      </c>
      <c r="C99" s="114">
        <f t="shared" ca="1" si="52"/>
        <v>977.52499999999998</v>
      </c>
      <c r="D99" s="114">
        <f t="shared" ca="1" si="53"/>
        <v>963.90499999999997</v>
      </c>
      <c r="E99" s="114">
        <f t="shared" ca="1" si="54"/>
        <v>969.58500000000004</v>
      </c>
      <c r="F99" s="114">
        <f t="shared" ca="1" si="55"/>
        <v>1000.585</v>
      </c>
      <c r="G99" s="114">
        <f t="shared" ca="1" si="56"/>
        <v>1039.105</v>
      </c>
      <c r="H99" s="114">
        <f t="shared" ca="1" si="57"/>
        <v>1039.1949999999999</v>
      </c>
      <c r="I99" s="114">
        <f t="shared" ca="1" si="58"/>
        <v>1054.7049999999999</v>
      </c>
      <c r="J99" s="114">
        <f t="shared" ca="1" si="59"/>
        <v>1056.3449999999998</v>
      </c>
      <c r="K99" s="114">
        <f t="shared" ca="1" si="60"/>
        <v>1057.855</v>
      </c>
      <c r="L99" s="114">
        <f t="shared" ca="1" si="61"/>
        <v>1076.2449999999999</v>
      </c>
      <c r="M99" s="114">
        <f t="shared" ca="1" si="62"/>
        <v>1076.845</v>
      </c>
      <c r="N99" s="114">
        <f t="shared" ca="1" si="63"/>
        <v>1069.2549999999999</v>
      </c>
      <c r="O99" s="114">
        <f t="shared" ca="1" si="64"/>
        <v>1069.905</v>
      </c>
      <c r="P99" s="114">
        <f t="shared" ca="1" si="65"/>
        <v>1064.895</v>
      </c>
      <c r="Q99" s="114">
        <f t="shared" ca="1" si="66"/>
        <v>1063.7049999999999</v>
      </c>
      <c r="R99" s="114">
        <f t="shared" ca="1" si="67"/>
        <v>1061.675</v>
      </c>
      <c r="S99" s="114">
        <f t="shared" ca="1" si="68"/>
        <v>1054.0149999999999</v>
      </c>
      <c r="T99" s="114">
        <f t="shared" ca="1" si="69"/>
        <v>1046.395</v>
      </c>
      <c r="U99" s="114">
        <f t="shared" ca="1" si="70"/>
        <v>1054.9849999999999</v>
      </c>
      <c r="V99" s="114">
        <f t="shared" ca="1" si="71"/>
        <v>1049.845</v>
      </c>
      <c r="W99" s="114">
        <f t="shared" ca="1" si="72"/>
        <v>1041.2150000000001</v>
      </c>
      <c r="X99" s="114">
        <f t="shared" ca="1" si="73"/>
        <v>1044.1950000000002</v>
      </c>
      <c r="Y99" s="114">
        <f t="shared" ca="1" si="74"/>
        <v>1046.625</v>
      </c>
      <c r="Z99" s="34"/>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row>
    <row r="100" spans="1:50" ht="18.75">
      <c r="A100" s="26">
        <v>11</v>
      </c>
      <c r="B100" s="114">
        <f t="shared" ca="1" si="51"/>
        <v>1011.455</v>
      </c>
      <c r="C100" s="114">
        <f t="shared" ca="1" si="52"/>
        <v>998.21500000000003</v>
      </c>
      <c r="D100" s="114">
        <f t="shared" ca="1" si="53"/>
        <v>977.01499999999999</v>
      </c>
      <c r="E100" s="114">
        <f t="shared" ca="1" si="54"/>
        <v>968.05499999999995</v>
      </c>
      <c r="F100" s="114">
        <f t="shared" ca="1" si="55"/>
        <v>1030.2850000000001</v>
      </c>
      <c r="G100" s="114">
        <f t="shared" ca="1" si="56"/>
        <v>1051.645</v>
      </c>
      <c r="H100" s="114">
        <f t="shared" ca="1" si="57"/>
        <v>1050.7050000000002</v>
      </c>
      <c r="I100" s="114">
        <f t="shared" ca="1" si="58"/>
        <v>1065.8150000000001</v>
      </c>
      <c r="J100" s="114">
        <f t="shared" ca="1" si="59"/>
        <v>1080.5350000000001</v>
      </c>
      <c r="K100" s="114">
        <f t="shared" ca="1" si="60"/>
        <v>1068.925</v>
      </c>
      <c r="L100" s="114">
        <f t="shared" ca="1" si="61"/>
        <v>1078.0849999999998</v>
      </c>
      <c r="M100" s="114">
        <f t="shared" ca="1" si="62"/>
        <v>1089.345</v>
      </c>
      <c r="N100" s="114">
        <f t="shared" ca="1" si="63"/>
        <v>1088.5450000000001</v>
      </c>
      <c r="O100" s="114">
        <f t="shared" ca="1" si="64"/>
        <v>1099.165</v>
      </c>
      <c r="P100" s="114">
        <f t="shared" ca="1" si="65"/>
        <v>1095.895</v>
      </c>
      <c r="Q100" s="114">
        <f t="shared" ca="1" si="66"/>
        <v>1086.825</v>
      </c>
      <c r="R100" s="114">
        <f t="shared" ca="1" si="67"/>
        <v>1075.9549999999999</v>
      </c>
      <c r="S100" s="114">
        <f t="shared" ca="1" si="68"/>
        <v>1055.5549999999998</v>
      </c>
      <c r="T100" s="114">
        <f t="shared" ca="1" si="69"/>
        <v>1048.2250000000001</v>
      </c>
      <c r="U100" s="114">
        <f t="shared" ca="1" si="70"/>
        <v>1076.345</v>
      </c>
      <c r="V100" s="114">
        <f t="shared" ca="1" si="71"/>
        <v>1084.9649999999999</v>
      </c>
      <c r="W100" s="114">
        <f t="shared" ca="1" si="72"/>
        <v>1070.9949999999999</v>
      </c>
      <c r="X100" s="114">
        <f t="shared" ca="1" si="73"/>
        <v>1073.6949999999999</v>
      </c>
      <c r="Y100" s="114">
        <f t="shared" ca="1" si="74"/>
        <v>1039.575</v>
      </c>
      <c r="Z100" s="34"/>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row>
    <row r="101" spans="1:50" ht="18.75">
      <c r="A101" s="26">
        <v>12</v>
      </c>
      <c r="B101" s="114">
        <f t="shared" ca="1" si="51"/>
        <v>962.55500000000006</v>
      </c>
      <c r="C101" s="114">
        <f t="shared" ca="1" si="52"/>
        <v>945.04500000000007</v>
      </c>
      <c r="D101" s="114">
        <f t="shared" ca="1" si="53"/>
        <v>925.38499999999999</v>
      </c>
      <c r="E101" s="114">
        <f t="shared" ca="1" si="54"/>
        <v>897.31500000000005</v>
      </c>
      <c r="F101" s="114">
        <f t="shared" ca="1" si="55"/>
        <v>899.95500000000004</v>
      </c>
      <c r="G101" s="114">
        <f t="shared" ca="1" si="56"/>
        <v>949.70500000000004</v>
      </c>
      <c r="H101" s="114">
        <f t="shared" ca="1" si="57"/>
        <v>957.41499999999996</v>
      </c>
      <c r="I101" s="114">
        <f t="shared" ca="1" si="58"/>
        <v>975.92500000000007</v>
      </c>
      <c r="J101" s="114">
        <f t="shared" ca="1" si="59"/>
        <v>992.91500000000008</v>
      </c>
      <c r="K101" s="114">
        <f t="shared" ca="1" si="60"/>
        <v>993.53500000000008</v>
      </c>
      <c r="L101" s="114">
        <f t="shared" ca="1" si="61"/>
        <v>1001.595</v>
      </c>
      <c r="M101" s="114">
        <f t="shared" ca="1" si="62"/>
        <v>1004.1150000000001</v>
      </c>
      <c r="N101" s="114">
        <f t="shared" ca="1" si="63"/>
        <v>1002.515</v>
      </c>
      <c r="O101" s="114">
        <f t="shared" ca="1" si="64"/>
        <v>1010.9950000000001</v>
      </c>
      <c r="P101" s="114">
        <f t="shared" ca="1" si="65"/>
        <v>1015.505</v>
      </c>
      <c r="Q101" s="114">
        <f t="shared" ca="1" si="66"/>
        <v>1021.1450000000001</v>
      </c>
      <c r="R101" s="114">
        <f t="shared" ca="1" si="67"/>
        <v>1020.605</v>
      </c>
      <c r="S101" s="114">
        <f t="shared" ca="1" si="68"/>
        <v>991.10500000000002</v>
      </c>
      <c r="T101" s="114">
        <f t="shared" ca="1" si="69"/>
        <v>1005.075</v>
      </c>
      <c r="U101" s="114">
        <f t="shared" ca="1" si="70"/>
        <v>1018.625</v>
      </c>
      <c r="V101" s="114">
        <f t="shared" ca="1" si="71"/>
        <v>1036.585</v>
      </c>
      <c r="W101" s="114">
        <f t="shared" ca="1" si="72"/>
        <v>1018.0150000000001</v>
      </c>
      <c r="X101" s="114">
        <f t="shared" ca="1" si="73"/>
        <v>1022.375</v>
      </c>
      <c r="Y101" s="114">
        <f t="shared" ca="1" si="74"/>
        <v>986.70500000000004</v>
      </c>
      <c r="Z101" s="34"/>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row>
    <row r="102" spans="1:50" ht="18.75">
      <c r="A102" s="26">
        <v>13</v>
      </c>
      <c r="B102" s="114">
        <f t="shared" ca="1" si="51"/>
        <v>897.52499999999998</v>
      </c>
      <c r="C102" s="114">
        <f t="shared" ca="1" si="52"/>
        <v>886.45500000000004</v>
      </c>
      <c r="D102" s="114">
        <f t="shared" ca="1" si="53"/>
        <v>870.46500000000015</v>
      </c>
      <c r="E102" s="114">
        <f t="shared" ca="1" si="54"/>
        <v>853.67500000000007</v>
      </c>
      <c r="F102" s="114">
        <f t="shared" ca="1" si="55"/>
        <v>920.81500000000005</v>
      </c>
      <c r="G102" s="114">
        <f t="shared" ca="1" si="56"/>
        <v>955.60500000000002</v>
      </c>
      <c r="H102" s="114">
        <f t="shared" ca="1" si="57"/>
        <v>957.245</v>
      </c>
      <c r="I102" s="114">
        <f t="shared" ca="1" si="58"/>
        <v>965.56500000000005</v>
      </c>
      <c r="J102" s="114">
        <f t="shared" ca="1" si="59"/>
        <v>971.94500000000005</v>
      </c>
      <c r="K102" s="114">
        <f t="shared" ca="1" si="60"/>
        <v>1006.1950000000001</v>
      </c>
      <c r="L102" s="114">
        <f t="shared" ca="1" si="61"/>
        <v>1010.015</v>
      </c>
      <c r="M102" s="114">
        <f t="shared" ca="1" si="62"/>
        <v>977.71500000000003</v>
      </c>
      <c r="N102" s="114">
        <f t="shared" ca="1" si="63"/>
        <v>975.3850000000001</v>
      </c>
      <c r="O102" s="114">
        <f t="shared" ca="1" si="64"/>
        <v>978.13499999999999</v>
      </c>
      <c r="P102" s="114">
        <f t="shared" ca="1" si="65"/>
        <v>980.46500000000003</v>
      </c>
      <c r="Q102" s="114">
        <f t="shared" ca="1" si="66"/>
        <v>979.52500000000009</v>
      </c>
      <c r="R102" s="114">
        <f t="shared" ca="1" si="67"/>
        <v>974.31500000000005</v>
      </c>
      <c r="S102" s="114">
        <f t="shared" ca="1" si="68"/>
        <v>963.41500000000008</v>
      </c>
      <c r="T102" s="114">
        <f t="shared" ca="1" si="69"/>
        <v>972.02500000000009</v>
      </c>
      <c r="U102" s="114">
        <f t="shared" ca="1" si="70"/>
        <v>977.60500000000002</v>
      </c>
      <c r="V102" s="114">
        <f t="shared" ca="1" si="71"/>
        <v>980.91500000000008</v>
      </c>
      <c r="W102" s="114">
        <f t="shared" ca="1" si="72"/>
        <v>968.53500000000008</v>
      </c>
      <c r="X102" s="114">
        <f t="shared" ca="1" si="73"/>
        <v>967.66499999999996</v>
      </c>
      <c r="Y102" s="114">
        <f t="shared" ca="1" si="74"/>
        <v>940.68500000000006</v>
      </c>
      <c r="Z102" s="34"/>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row>
    <row r="103" spans="1:50" ht="18.75">
      <c r="A103" s="26">
        <v>14</v>
      </c>
      <c r="B103" s="114">
        <f t="shared" ca="1" si="51"/>
        <v>915.19500000000005</v>
      </c>
      <c r="C103" s="114">
        <f t="shared" ca="1" si="52"/>
        <v>909.37500000000011</v>
      </c>
      <c r="D103" s="114">
        <f t="shared" ca="1" si="53"/>
        <v>892.82500000000005</v>
      </c>
      <c r="E103" s="114">
        <f t="shared" ca="1" si="54"/>
        <v>923.70500000000004</v>
      </c>
      <c r="F103" s="114">
        <f t="shared" ca="1" si="55"/>
        <v>924.32500000000005</v>
      </c>
      <c r="G103" s="114">
        <f t="shared" ca="1" si="56"/>
        <v>972.1450000000001</v>
      </c>
      <c r="H103" s="114">
        <f t="shared" ca="1" si="57"/>
        <v>971.71500000000003</v>
      </c>
      <c r="I103" s="114">
        <f t="shared" ca="1" si="58"/>
        <v>975.60500000000013</v>
      </c>
      <c r="J103" s="114">
        <f t="shared" ca="1" si="59"/>
        <v>986.73500000000001</v>
      </c>
      <c r="K103" s="114">
        <f t="shared" ca="1" si="60"/>
        <v>975.18500000000006</v>
      </c>
      <c r="L103" s="114">
        <f t="shared" ca="1" si="61"/>
        <v>1001.1550000000001</v>
      </c>
      <c r="M103" s="114">
        <f t="shared" ca="1" si="62"/>
        <v>985.65499999999997</v>
      </c>
      <c r="N103" s="114">
        <f t="shared" ca="1" si="63"/>
        <v>980.80500000000006</v>
      </c>
      <c r="O103" s="114">
        <f t="shared" ca="1" si="64"/>
        <v>996.80500000000006</v>
      </c>
      <c r="P103" s="114">
        <f t="shared" ca="1" si="65"/>
        <v>994.85500000000002</v>
      </c>
      <c r="Q103" s="114">
        <f t="shared" ca="1" si="66"/>
        <v>989.77500000000009</v>
      </c>
      <c r="R103" s="114">
        <f t="shared" ca="1" si="67"/>
        <v>986.17500000000007</v>
      </c>
      <c r="S103" s="114">
        <f t="shared" ca="1" si="68"/>
        <v>968.74500000000012</v>
      </c>
      <c r="T103" s="114">
        <f t="shared" ca="1" si="69"/>
        <v>967.52499999999998</v>
      </c>
      <c r="U103" s="114">
        <f t="shared" ca="1" si="70"/>
        <v>977.495</v>
      </c>
      <c r="V103" s="114">
        <f t="shared" ca="1" si="71"/>
        <v>983.20500000000004</v>
      </c>
      <c r="W103" s="114">
        <f t="shared" ca="1" si="72"/>
        <v>966.375</v>
      </c>
      <c r="X103" s="114">
        <f t="shared" ca="1" si="73"/>
        <v>966.38499999999999</v>
      </c>
      <c r="Y103" s="114">
        <f t="shared" ca="1" si="74"/>
        <v>943.87500000000011</v>
      </c>
      <c r="Z103" s="34"/>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row>
    <row r="104" spans="1:50" ht="18.75">
      <c r="A104" s="26">
        <v>15</v>
      </c>
      <c r="B104" s="114">
        <f t="shared" ca="1" si="51"/>
        <v>972.53500000000008</v>
      </c>
      <c r="C104" s="114">
        <f t="shared" ca="1" si="52"/>
        <v>968.33500000000015</v>
      </c>
      <c r="D104" s="114">
        <f t="shared" ca="1" si="53"/>
        <v>937.33500000000004</v>
      </c>
      <c r="E104" s="114">
        <f t="shared" ca="1" si="54"/>
        <v>955.33500000000004</v>
      </c>
      <c r="F104" s="114">
        <f t="shared" ca="1" si="55"/>
        <v>975.08500000000004</v>
      </c>
      <c r="G104" s="114">
        <f t="shared" ca="1" si="56"/>
        <v>1011.5250000000001</v>
      </c>
      <c r="H104" s="114">
        <f t="shared" ca="1" si="57"/>
        <v>1017.6150000000001</v>
      </c>
      <c r="I104" s="114">
        <f t="shared" ca="1" si="58"/>
        <v>1031.625</v>
      </c>
      <c r="J104" s="114">
        <f t="shared" ca="1" si="59"/>
        <v>1047.2150000000001</v>
      </c>
      <c r="K104" s="114">
        <f t="shared" ca="1" si="60"/>
        <v>1057.0149999999999</v>
      </c>
      <c r="L104" s="114">
        <f t="shared" ca="1" si="61"/>
        <v>1050.0450000000001</v>
      </c>
      <c r="M104" s="114">
        <f t="shared" ca="1" si="62"/>
        <v>1047.3150000000001</v>
      </c>
      <c r="N104" s="114">
        <f t="shared" ca="1" si="63"/>
        <v>1047.105</v>
      </c>
      <c r="O104" s="114">
        <f t="shared" ca="1" si="64"/>
        <v>1055.1949999999999</v>
      </c>
      <c r="P104" s="114">
        <f t="shared" ca="1" si="65"/>
        <v>1057.4950000000001</v>
      </c>
      <c r="Q104" s="114">
        <f t="shared" ca="1" si="66"/>
        <v>1057.7050000000002</v>
      </c>
      <c r="R104" s="114">
        <f t="shared" ca="1" si="67"/>
        <v>1052.7550000000001</v>
      </c>
      <c r="S104" s="114">
        <f t="shared" ca="1" si="68"/>
        <v>1037.2350000000001</v>
      </c>
      <c r="T104" s="114">
        <f t="shared" ca="1" si="69"/>
        <v>1048.6849999999999</v>
      </c>
      <c r="U104" s="114">
        <f t="shared" ca="1" si="70"/>
        <v>1052.635</v>
      </c>
      <c r="V104" s="114">
        <f t="shared" ca="1" si="71"/>
        <v>1044.145</v>
      </c>
      <c r="W104" s="114">
        <f t="shared" ca="1" si="72"/>
        <v>1038.115</v>
      </c>
      <c r="X104" s="114">
        <f t="shared" ca="1" si="73"/>
        <v>1038.2150000000001</v>
      </c>
      <c r="Y104" s="114">
        <f t="shared" ca="1" si="74"/>
        <v>1001.895</v>
      </c>
      <c r="Z104" s="34"/>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row>
    <row r="105" spans="1:50" ht="18.75">
      <c r="A105" s="26">
        <v>16</v>
      </c>
      <c r="B105" s="114">
        <f t="shared" ca="1" si="51"/>
        <v>975.71500000000003</v>
      </c>
      <c r="C105" s="114">
        <f t="shared" ca="1" si="52"/>
        <v>967.15499999999997</v>
      </c>
      <c r="D105" s="114">
        <f t="shared" ca="1" si="53"/>
        <v>940.15500000000009</v>
      </c>
      <c r="E105" s="114">
        <f t="shared" ca="1" si="54"/>
        <v>939.69500000000005</v>
      </c>
      <c r="F105" s="114">
        <f t="shared" ca="1" si="55"/>
        <v>951.87500000000011</v>
      </c>
      <c r="G105" s="114">
        <f t="shared" ca="1" si="56"/>
        <v>985.90500000000009</v>
      </c>
      <c r="H105" s="114">
        <f t="shared" ca="1" si="57"/>
        <v>1001.645</v>
      </c>
      <c r="I105" s="114">
        <f t="shared" ca="1" si="58"/>
        <v>1014.475</v>
      </c>
      <c r="J105" s="114">
        <f t="shared" ca="1" si="59"/>
        <v>1033.6950000000002</v>
      </c>
      <c r="K105" s="114">
        <f t="shared" ca="1" si="60"/>
        <v>1044.5050000000001</v>
      </c>
      <c r="L105" s="114">
        <f t="shared" ca="1" si="61"/>
        <v>1044.665</v>
      </c>
      <c r="M105" s="114">
        <f t="shared" ca="1" si="62"/>
        <v>1043.4450000000002</v>
      </c>
      <c r="N105" s="114">
        <f t="shared" ca="1" si="63"/>
        <v>1051.125</v>
      </c>
      <c r="O105" s="114">
        <f t="shared" ca="1" si="64"/>
        <v>1053.075</v>
      </c>
      <c r="P105" s="114">
        <f t="shared" ca="1" si="65"/>
        <v>1054.9749999999999</v>
      </c>
      <c r="Q105" s="114">
        <f t="shared" ca="1" si="66"/>
        <v>1061.7649999999999</v>
      </c>
      <c r="R105" s="114">
        <f t="shared" ca="1" si="67"/>
        <v>1056.125</v>
      </c>
      <c r="S105" s="114">
        <f t="shared" ca="1" si="68"/>
        <v>1050.0150000000001</v>
      </c>
      <c r="T105" s="114">
        <f t="shared" ca="1" si="69"/>
        <v>1052.105</v>
      </c>
      <c r="U105" s="114">
        <f t="shared" ca="1" si="70"/>
        <v>1054.615</v>
      </c>
      <c r="V105" s="114">
        <f t="shared" ca="1" si="71"/>
        <v>1041.675</v>
      </c>
      <c r="W105" s="114">
        <f t="shared" ca="1" si="72"/>
        <v>1026.825</v>
      </c>
      <c r="X105" s="114">
        <f t="shared" ca="1" si="73"/>
        <v>1027.2850000000001</v>
      </c>
      <c r="Y105" s="114">
        <f t="shared" ca="1" si="74"/>
        <v>998.94500000000005</v>
      </c>
      <c r="Z105" s="34"/>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row>
    <row r="106" spans="1:50" ht="18.75">
      <c r="A106" s="26">
        <v>17</v>
      </c>
      <c r="B106" s="114">
        <f t="shared" ca="1" si="51"/>
        <v>935.73500000000001</v>
      </c>
      <c r="C106" s="114">
        <f t="shared" ca="1" si="52"/>
        <v>935.61500000000001</v>
      </c>
      <c r="D106" s="114">
        <f t="shared" ca="1" si="53"/>
        <v>932.53499999999997</v>
      </c>
      <c r="E106" s="114">
        <f t="shared" ca="1" si="54"/>
        <v>936.745</v>
      </c>
      <c r="F106" s="114">
        <f t="shared" ca="1" si="55"/>
        <v>978.05499999999995</v>
      </c>
      <c r="G106" s="114">
        <f t="shared" ca="1" si="56"/>
        <v>1021.6850000000001</v>
      </c>
      <c r="H106" s="114">
        <f t="shared" ca="1" si="57"/>
        <v>1023.895</v>
      </c>
      <c r="I106" s="114">
        <f t="shared" ca="1" si="58"/>
        <v>1030.645</v>
      </c>
      <c r="J106" s="114">
        <f t="shared" ca="1" si="59"/>
        <v>1041.9750000000001</v>
      </c>
      <c r="K106" s="114">
        <f t="shared" ca="1" si="60"/>
        <v>1372.4950000000001</v>
      </c>
      <c r="L106" s="114">
        <f t="shared" ca="1" si="61"/>
        <v>1373.7349999999999</v>
      </c>
      <c r="M106" s="114">
        <f t="shared" ca="1" si="62"/>
        <v>1373.7249999999999</v>
      </c>
      <c r="N106" s="114">
        <f t="shared" ca="1" si="63"/>
        <v>1374.085</v>
      </c>
      <c r="O106" s="114">
        <f t="shared" ca="1" si="64"/>
        <v>1373.9549999999999</v>
      </c>
      <c r="P106" s="114">
        <f t="shared" ca="1" si="65"/>
        <v>1373.7649999999999</v>
      </c>
      <c r="Q106" s="114">
        <f t="shared" ca="1" si="66"/>
        <v>1373.5450000000001</v>
      </c>
      <c r="R106" s="114">
        <f t="shared" ca="1" si="67"/>
        <v>1039.4349999999999</v>
      </c>
      <c r="S106" s="114">
        <f t="shared" ca="1" si="68"/>
        <v>1374.4749999999999</v>
      </c>
      <c r="T106" s="114">
        <f t="shared" ca="1" si="69"/>
        <v>1374.595</v>
      </c>
      <c r="U106" s="114">
        <f t="shared" ca="1" si="70"/>
        <v>1374.375</v>
      </c>
      <c r="V106" s="114">
        <f t="shared" ca="1" si="71"/>
        <v>990.29500000000007</v>
      </c>
      <c r="W106" s="114">
        <f t="shared" ca="1" si="72"/>
        <v>983.36500000000001</v>
      </c>
      <c r="X106" s="114">
        <f t="shared" ca="1" si="73"/>
        <v>965.16500000000008</v>
      </c>
      <c r="Y106" s="114">
        <f t="shared" ca="1" si="74"/>
        <v>948.53500000000008</v>
      </c>
      <c r="Z106" s="34"/>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row>
    <row r="107" spans="1:50" ht="18.75">
      <c r="A107" s="26">
        <v>18</v>
      </c>
      <c r="B107" s="114">
        <f t="shared" ca="1" si="51"/>
        <v>923.71500000000003</v>
      </c>
      <c r="C107" s="114">
        <f t="shared" ca="1" si="52"/>
        <v>938.57500000000005</v>
      </c>
      <c r="D107" s="114">
        <f t="shared" ca="1" si="53"/>
        <v>922.40499999999997</v>
      </c>
      <c r="E107" s="114">
        <f t="shared" ca="1" si="54"/>
        <v>929.11500000000001</v>
      </c>
      <c r="F107" s="114">
        <f t="shared" ca="1" si="55"/>
        <v>965.23500000000013</v>
      </c>
      <c r="G107" s="114">
        <f t="shared" ca="1" si="56"/>
        <v>1375.855</v>
      </c>
      <c r="H107" s="114">
        <f t="shared" ca="1" si="57"/>
        <v>1375.2049999999999</v>
      </c>
      <c r="I107" s="114">
        <f t="shared" ca="1" si="58"/>
        <v>1375.115</v>
      </c>
      <c r="J107" s="114">
        <f t="shared" ca="1" si="59"/>
        <v>1374.4949999999999</v>
      </c>
      <c r="K107" s="114">
        <f t="shared" ca="1" si="60"/>
        <v>1374.585</v>
      </c>
      <c r="L107" s="114">
        <f t="shared" ca="1" si="61"/>
        <v>1374.345</v>
      </c>
      <c r="M107" s="114">
        <f t="shared" ca="1" si="62"/>
        <v>1374.905</v>
      </c>
      <c r="N107" s="114">
        <f t="shared" ca="1" si="63"/>
        <v>1376.2049999999999</v>
      </c>
      <c r="O107" s="114">
        <f t="shared" ca="1" si="64"/>
        <v>1375.635</v>
      </c>
      <c r="P107" s="114">
        <f t="shared" ca="1" si="65"/>
        <v>1374.625</v>
      </c>
      <c r="Q107" s="114">
        <f t="shared" ca="1" si="66"/>
        <v>1374.365</v>
      </c>
      <c r="R107" s="114">
        <f t="shared" ca="1" si="67"/>
        <v>1373.655</v>
      </c>
      <c r="S107" s="114">
        <f t="shared" ca="1" si="68"/>
        <v>1375.365</v>
      </c>
      <c r="T107" s="114">
        <f t="shared" ca="1" si="69"/>
        <v>1375.2149999999999</v>
      </c>
      <c r="U107" s="114">
        <f t="shared" ca="1" si="70"/>
        <v>1374.575</v>
      </c>
      <c r="V107" s="114">
        <f t="shared" ca="1" si="71"/>
        <v>993.41500000000008</v>
      </c>
      <c r="W107" s="114">
        <f t="shared" ca="1" si="72"/>
        <v>984.13499999999999</v>
      </c>
      <c r="X107" s="114">
        <f t="shared" ca="1" si="73"/>
        <v>951.16500000000008</v>
      </c>
      <c r="Y107" s="114">
        <f t="shared" ca="1" si="74"/>
        <v>941.60500000000002</v>
      </c>
      <c r="Z107" s="34"/>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row>
    <row r="108" spans="1:50" ht="18.75">
      <c r="A108" s="26">
        <v>19</v>
      </c>
      <c r="B108" s="114">
        <f t="shared" ca="1" si="51"/>
        <v>895.98500000000001</v>
      </c>
      <c r="C108" s="114">
        <f t="shared" ca="1" si="52"/>
        <v>893.65499999999997</v>
      </c>
      <c r="D108" s="114">
        <f t="shared" ca="1" si="53"/>
        <v>862.72500000000002</v>
      </c>
      <c r="E108" s="114">
        <f t="shared" ca="1" si="54"/>
        <v>876.505</v>
      </c>
      <c r="F108" s="114">
        <f t="shared" ca="1" si="55"/>
        <v>927.6350000000001</v>
      </c>
      <c r="G108" s="114">
        <f t="shared" ca="1" si="56"/>
        <v>965.21500000000003</v>
      </c>
      <c r="H108" s="114">
        <f t="shared" ca="1" si="57"/>
        <v>1374.165</v>
      </c>
      <c r="I108" s="114">
        <f t="shared" ca="1" si="58"/>
        <v>1374.0450000000001</v>
      </c>
      <c r="J108" s="114">
        <f t="shared" ca="1" si="59"/>
        <v>1373.125</v>
      </c>
      <c r="K108" s="114">
        <f t="shared" ca="1" si="60"/>
        <v>1373.395</v>
      </c>
      <c r="L108" s="114">
        <f t="shared" ca="1" si="61"/>
        <v>1373.325</v>
      </c>
      <c r="M108" s="114">
        <f t="shared" ca="1" si="62"/>
        <v>1373.115</v>
      </c>
      <c r="N108" s="114">
        <f t="shared" ca="1" si="63"/>
        <v>1373.665</v>
      </c>
      <c r="O108" s="114">
        <f t="shared" ca="1" si="64"/>
        <v>1374.9549999999999</v>
      </c>
      <c r="P108" s="114">
        <f t="shared" ca="1" si="65"/>
        <v>1374.9749999999999</v>
      </c>
      <c r="Q108" s="114">
        <f t="shared" ca="1" si="66"/>
        <v>1374.875</v>
      </c>
      <c r="R108" s="114">
        <f t="shared" ca="1" si="67"/>
        <v>1374.655</v>
      </c>
      <c r="S108" s="114">
        <f t="shared" ca="1" si="68"/>
        <v>1374.865</v>
      </c>
      <c r="T108" s="114">
        <f t="shared" ca="1" si="69"/>
        <v>1374.405</v>
      </c>
      <c r="U108" s="114">
        <f t="shared" ca="1" si="70"/>
        <v>1373.855</v>
      </c>
      <c r="V108" s="114">
        <f t="shared" ca="1" si="71"/>
        <v>1373.375</v>
      </c>
      <c r="W108" s="114">
        <f t="shared" ca="1" si="72"/>
        <v>956.94500000000005</v>
      </c>
      <c r="X108" s="114">
        <f t="shared" ca="1" si="73"/>
        <v>917.875</v>
      </c>
      <c r="Y108" s="114">
        <f t="shared" ca="1" si="74"/>
        <v>939.70500000000004</v>
      </c>
      <c r="Z108" s="34"/>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row>
    <row r="109" spans="1:50" ht="18.75">
      <c r="A109" s="26">
        <v>20</v>
      </c>
      <c r="B109" s="114">
        <f t="shared" ca="1" si="51"/>
        <v>932.67499999999995</v>
      </c>
      <c r="C109" s="114">
        <f t="shared" ca="1" si="52"/>
        <v>929.745</v>
      </c>
      <c r="D109" s="114">
        <f t="shared" ca="1" si="53"/>
        <v>895.43500000000006</v>
      </c>
      <c r="E109" s="114">
        <f t="shared" ca="1" si="54"/>
        <v>903.06500000000005</v>
      </c>
      <c r="F109" s="114">
        <f t="shared" ca="1" si="55"/>
        <v>1375.7549999999999</v>
      </c>
      <c r="G109" s="114">
        <f t="shared" ca="1" si="56"/>
        <v>1373.7549999999999</v>
      </c>
      <c r="H109" s="114">
        <f t="shared" ca="1" si="57"/>
        <v>1375.625</v>
      </c>
      <c r="I109" s="114">
        <f t="shared" ca="1" si="58"/>
        <v>1375.415</v>
      </c>
      <c r="J109" s="114">
        <f t="shared" ca="1" si="59"/>
        <v>1374.0149999999999</v>
      </c>
      <c r="K109" s="114">
        <f t="shared" ca="1" si="60"/>
        <v>1374.115</v>
      </c>
      <c r="L109" s="114">
        <f t="shared" ca="1" si="61"/>
        <v>1374.0550000000001</v>
      </c>
      <c r="M109" s="114">
        <f t="shared" ca="1" si="62"/>
        <v>1373.8150000000001</v>
      </c>
      <c r="N109" s="114">
        <f t="shared" ca="1" si="63"/>
        <v>1374.375</v>
      </c>
      <c r="O109" s="114">
        <f t="shared" ca="1" si="64"/>
        <v>1376.145</v>
      </c>
      <c r="P109" s="114">
        <f t="shared" ca="1" si="65"/>
        <v>1375.925</v>
      </c>
      <c r="Q109" s="114">
        <f t="shared" ca="1" si="66"/>
        <v>1375.845</v>
      </c>
      <c r="R109" s="114">
        <f t="shared" ca="1" si="67"/>
        <v>1375.2549999999999</v>
      </c>
      <c r="S109" s="114">
        <f t="shared" ca="1" si="68"/>
        <v>1376.7149999999999</v>
      </c>
      <c r="T109" s="114">
        <f t="shared" ca="1" si="69"/>
        <v>1374.905</v>
      </c>
      <c r="U109" s="114">
        <f t="shared" ca="1" si="70"/>
        <v>1374.2449999999999</v>
      </c>
      <c r="V109" s="114">
        <f t="shared" ca="1" si="71"/>
        <v>1373.0550000000001</v>
      </c>
      <c r="W109" s="114">
        <f t="shared" ca="1" si="72"/>
        <v>972.69500000000005</v>
      </c>
      <c r="X109" s="114">
        <f t="shared" ca="1" si="73"/>
        <v>954.31500000000005</v>
      </c>
      <c r="Y109" s="114">
        <f t="shared" ca="1" si="74"/>
        <v>950.41499999999996</v>
      </c>
      <c r="Z109" s="34"/>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row>
    <row r="110" spans="1:50" ht="18.75">
      <c r="A110" s="26">
        <v>21</v>
      </c>
      <c r="B110" s="114">
        <f t="shared" ca="1" si="51"/>
        <v>949.495</v>
      </c>
      <c r="C110" s="114">
        <f t="shared" ca="1" si="52"/>
        <v>948.71500000000003</v>
      </c>
      <c r="D110" s="114">
        <f t="shared" ca="1" si="53"/>
        <v>922.91500000000008</v>
      </c>
      <c r="E110" s="114">
        <f t="shared" ca="1" si="54"/>
        <v>939.59500000000003</v>
      </c>
      <c r="F110" s="114">
        <f t="shared" ca="1" si="55"/>
        <v>991.13499999999999</v>
      </c>
      <c r="G110" s="114">
        <f t="shared" ca="1" si="56"/>
        <v>1385.7649999999999</v>
      </c>
      <c r="H110" s="114">
        <f t="shared" ca="1" si="57"/>
        <v>1386.8150000000001</v>
      </c>
      <c r="I110" s="114">
        <f t="shared" ca="1" si="58"/>
        <v>1386.335</v>
      </c>
      <c r="J110" s="114">
        <f t="shared" ca="1" si="59"/>
        <v>1385.1549999999997</v>
      </c>
      <c r="K110" s="114">
        <f t="shared" ca="1" si="60"/>
        <v>1385.2249999999999</v>
      </c>
      <c r="L110" s="114">
        <f t="shared" ca="1" si="61"/>
        <v>1384.9349999999999</v>
      </c>
      <c r="M110" s="114">
        <f t="shared" ca="1" si="62"/>
        <v>1385.6949999999999</v>
      </c>
      <c r="N110" s="114">
        <f t="shared" ca="1" si="63"/>
        <v>1387.8050000000001</v>
      </c>
      <c r="O110" s="114">
        <f t="shared" ca="1" si="64"/>
        <v>1387.0050000000001</v>
      </c>
      <c r="P110" s="114">
        <f t="shared" ca="1" si="65"/>
        <v>1386.8150000000001</v>
      </c>
      <c r="Q110" s="114">
        <f t="shared" ca="1" si="66"/>
        <v>1386.3050000000001</v>
      </c>
      <c r="R110" s="114">
        <f t="shared" ca="1" si="67"/>
        <v>1385.6949999999999</v>
      </c>
      <c r="S110" s="114">
        <f t="shared" ca="1" si="68"/>
        <v>1386.9349999999999</v>
      </c>
      <c r="T110" s="114">
        <f t="shared" ca="1" si="69"/>
        <v>1385.4249999999997</v>
      </c>
      <c r="U110" s="114">
        <f t="shared" ca="1" si="70"/>
        <v>1384.8049999999998</v>
      </c>
      <c r="V110" s="114">
        <f t="shared" ca="1" si="71"/>
        <v>1383.405</v>
      </c>
      <c r="W110" s="114">
        <f t="shared" ca="1" si="72"/>
        <v>1024.175</v>
      </c>
      <c r="X110" s="114">
        <f t="shared" ca="1" si="73"/>
        <v>983.73500000000001</v>
      </c>
      <c r="Y110" s="114">
        <f t="shared" ca="1" si="74"/>
        <v>983.30500000000006</v>
      </c>
      <c r="Z110" s="34"/>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row>
    <row r="111" spans="1:50" ht="18.75">
      <c r="A111" s="26">
        <v>22</v>
      </c>
      <c r="B111" s="114">
        <f t="shared" ca="1" si="51"/>
        <v>991.46500000000003</v>
      </c>
      <c r="C111" s="114">
        <f t="shared" ca="1" si="52"/>
        <v>979.29500000000007</v>
      </c>
      <c r="D111" s="114">
        <f t="shared" ca="1" si="53"/>
        <v>932.625</v>
      </c>
      <c r="E111" s="114">
        <f t="shared" ca="1" si="54"/>
        <v>875.03500000000008</v>
      </c>
      <c r="F111" s="114">
        <f t="shared" ca="1" si="55"/>
        <v>970.64499999999998</v>
      </c>
      <c r="G111" s="114">
        <f t="shared" ca="1" si="56"/>
        <v>1020.375</v>
      </c>
      <c r="H111" s="114">
        <f t="shared" ca="1" si="57"/>
        <v>1431.9849999999999</v>
      </c>
      <c r="I111" s="114">
        <f t="shared" ca="1" si="58"/>
        <v>1432.365</v>
      </c>
      <c r="J111" s="114">
        <f t="shared" ca="1" si="59"/>
        <v>1432.385</v>
      </c>
      <c r="K111" s="114">
        <f t="shared" ca="1" si="60"/>
        <v>1432.4749999999999</v>
      </c>
      <c r="L111" s="114">
        <f t="shared" ca="1" si="61"/>
        <v>1432.665</v>
      </c>
      <c r="M111" s="114">
        <f t="shared" ca="1" si="62"/>
        <v>1432.2149999999999</v>
      </c>
      <c r="N111" s="114">
        <f t="shared" ca="1" si="63"/>
        <v>1431.905</v>
      </c>
      <c r="O111" s="114">
        <f t="shared" ca="1" si="64"/>
        <v>1431.345</v>
      </c>
      <c r="P111" s="114">
        <f t="shared" ca="1" si="65"/>
        <v>1430.925</v>
      </c>
      <c r="Q111" s="114">
        <f t="shared" ca="1" si="66"/>
        <v>1430.5550000000001</v>
      </c>
      <c r="R111" s="114">
        <f t="shared" ca="1" si="67"/>
        <v>1429.7449999999999</v>
      </c>
      <c r="S111" s="114">
        <f t="shared" ca="1" si="68"/>
        <v>1055.875</v>
      </c>
      <c r="T111" s="114">
        <f t="shared" ca="1" si="69"/>
        <v>1430.075</v>
      </c>
      <c r="U111" s="114">
        <f t="shared" ca="1" si="70"/>
        <v>1430.7549999999999</v>
      </c>
      <c r="V111" s="114">
        <f t="shared" ca="1" si="71"/>
        <v>1057.9850000000001</v>
      </c>
      <c r="W111" s="114">
        <f t="shared" ca="1" si="72"/>
        <v>1052.5450000000001</v>
      </c>
      <c r="X111" s="114">
        <f t="shared" ca="1" si="73"/>
        <v>1027.7550000000001</v>
      </c>
      <c r="Y111" s="114">
        <f t="shared" ca="1" si="74"/>
        <v>1020.5649999999999</v>
      </c>
      <c r="Z111" s="34"/>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row>
    <row r="112" spans="1:50" ht="18.75">
      <c r="A112" s="26">
        <v>23</v>
      </c>
      <c r="B112" s="114">
        <f t="shared" ca="1" si="51"/>
        <v>957.44500000000005</v>
      </c>
      <c r="C112" s="114">
        <f t="shared" ca="1" si="52"/>
        <v>946.36500000000001</v>
      </c>
      <c r="D112" s="114">
        <f t="shared" ca="1" si="53"/>
        <v>865.45500000000004</v>
      </c>
      <c r="E112" s="114">
        <f t="shared" ca="1" si="54"/>
        <v>830.59500000000003</v>
      </c>
      <c r="F112" s="114">
        <f t="shared" ca="1" si="55"/>
        <v>862.44500000000005</v>
      </c>
      <c r="G112" s="114">
        <f t="shared" ca="1" si="56"/>
        <v>940.90500000000009</v>
      </c>
      <c r="H112" s="114">
        <f t="shared" ca="1" si="57"/>
        <v>975.96500000000003</v>
      </c>
      <c r="I112" s="114">
        <f t="shared" ca="1" si="58"/>
        <v>1432.5149999999999</v>
      </c>
      <c r="J112" s="114">
        <f t="shared" ca="1" si="59"/>
        <v>1432.2749999999999</v>
      </c>
      <c r="K112" s="114">
        <f t="shared" ca="1" si="60"/>
        <v>1432.2149999999999</v>
      </c>
      <c r="L112" s="114">
        <f t="shared" ca="1" si="61"/>
        <v>1432.0949999999998</v>
      </c>
      <c r="M112" s="114">
        <f t="shared" ca="1" si="62"/>
        <v>1431.855</v>
      </c>
      <c r="N112" s="114">
        <f t="shared" ca="1" si="63"/>
        <v>1431.585</v>
      </c>
      <c r="O112" s="114">
        <f t="shared" ca="1" si="64"/>
        <v>1430.9649999999999</v>
      </c>
      <c r="P112" s="114">
        <f t="shared" ca="1" si="65"/>
        <v>1429.5049999999999</v>
      </c>
      <c r="Q112" s="114">
        <f t="shared" ca="1" si="66"/>
        <v>1429.2750000000001</v>
      </c>
      <c r="R112" s="114">
        <f t="shared" ca="1" si="67"/>
        <v>1428.5450000000001</v>
      </c>
      <c r="S112" s="114">
        <f t="shared" ca="1" si="68"/>
        <v>1431.375</v>
      </c>
      <c r="T112" s="114">
        <f t="shared" ca="1" si="69"/>
        <v>1430.5449999999998</v>
      </c>
      <c r="U112" s="114">
        <f t="shared" ca="1" si="70"/>
        <v>1430.615</v>
      </c>
      <c r="V112" s="114">
        <f t="shared" ca="1" si="71"/>
        <v>1028.9449999999999</v>
      </c>
      <c r="W112" s="114">
        <f t="shared" ca="1" si="72"/>
        <v>949.09500000000003</v>
      </c>
      <c r="X112" s="114">
        <f t="shared" ca="1" si="73"/>
        <v>839.74500000000012</v>
      </c>
      <c r="Y112" s="114">
        <f t="shared" ca="1" si="74"/>
        <v>834.35500000000002</v>
      </c>
      <c r="Z112" s="34"/>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row>
    <row r="113" spans="1:50" ht="18.75">
      <c r="A113" s="26">
        <v>24</v>
      </c>
      <c r="B113" s="114">
        <f t="shared" ca="1" si="51"/>
        <v>948.88499999999999</v>
      </c>
      <c r="C113" s="114">
        <f t="shared" ca="1" si="52"/>
        <v>964.71500000000003</v>
      </c>
      <c r="D113" s="114">
        <f t="shared" ca="1" si="53"/>
        <v>955.67500000000007</v>
      </c>
      <c r="E113" s="114">
        <f t="shared" ca="1" si="54"/>
        <v>958.20500000000004</v>
      </c>
      <c r="F113" s="114">
        <f t="shared" ca="1" si="55"/>
        <v>993.6450000000001</v>
      </c>
      <c r="G113" s="114">
        <f t="shared" ca="1" si="56"/>
        <v>1427.7349999999999</v>
      </c>
      <c r="H113" s="114">
        <f t="shared" ca="1" si="57"/>
        <v>1427.4749999999999</v>
      </c>
      <c r="I113" s="114">
        <f t="shared" ca="1" si="58"/>
        <v>1427.1449999999998</v>
      </c>
      <c r="J113" s="114">
        <f t="shared" ca="1" si="59"/>
        <v>1427.7749999999999</v>
      </c>
      <c r="K113" s="114">
        <f t="shared" ca="1" si="60"/>
        <v>1429.335</v>
      </c>
      <c r="L113" s="114">
        <f t="shared" ca="1" si="61"/>
        <v>1428.9549999999999</v>
      </c>
      <c r="M113" s="114">
        <f t="shared" ca="1" si="62"/>
        <v>1429.415</v>
      </c>
      <c r="N113" s="114">
        <f t="shared" ca="1" si="63"/>
        <v>1428.9950000000001</v>
      </c>
      <c r="O113" s="114">
        <f t="shared" ca="1" si="64"/>
        <v>1427.8749999999998</v>
      </c>
      <c r="P113" s="114">
        <f t="shared" ca="1" si="65"/>
        <v>1427.8849999999998</v>
      </c>
      <c r="Q113" s="114">
        <f t="shared" ca="1" si="66"/>
        <v>1427.3849999999998</v>
      </c>
      <c r="R113" s="114">
        <f t="shared" ca="1" si="67"/>
        <v>1426.2749999999999</v>
      </c>
      <c r="S113" s="114">
        <f t="shared" ca="1" si="68"/>
        <v>1428.405</v>
      </c>
      <c r="T113" s="114">
        <f t="shared" ca="1" si="69"/>
        <v>1428.2450000000001</v>
      </c>
      <c r="U113" s="114">
        <f t="shared" ca="1" si="70"/>
        <v>1428.415</v>
      </c>
      <c r="V113" s="114">
        <f t="shared" ca="1" si="71"/>
        <v>1427.8349999999998</v>
      </c>
      <c r="W113" s="114">
        <f t="shared" ca="1" si="72"/>
        <v>1016.885</v>
      </c>
      <c r="X113" s="114">
        <f t="shared" ca="1" si="73"/>
        <v>986.62500000000011</v>
      </c>
      <c r="Y113" s="114">
        <f t="shared" ca="1" si="74"/>
        <v>961.01499999999999</v>
      </c>
      <c r="Z113" s="34"/>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row>
    <row r="114" spans="1:50" ht="18.75">
      <c r="A114" s="26">
        <v>25</v>
      </c>
      <c r="B114" s="114">
        <f t="shared" ca="1" si="51"/>
        <v>939.79499999999996</v>
      </c>
      <c r="C114" s="114">
        <f t="shared" ca="1" si="52"/>
        <v>940.99500000000012</v>
      </c>
      <c r="D114" s="114">
        <f t="shared" ca="1" si="53"/>
        <v>940.07500000000005</v>
      </c>
      <c r="E114" s="114">
        <f t="shared" ca="1" si="54"/>
        <v>940.78500000000008</v>
      </c>
      <c r="F114" s="114">
        <f t="shared" ca="1" si="55"/>
        <v>1430.175</v>
      </c>
      <c r="G114" s="114">
        <f t="shared" ca="1" si="56"/>
        <v>1429.425</v>
      </c>
      <c r="H114" s="114">
        <f t="shared" ca="1" si="57"/>
        <v>1429.7850000000001</v>
      </c>
      <c r="I114" s="114">
        <f t="shared" ca="1" si="58"/>
        <v>1429.5450000000001</v>
      </c>
      <c r="J114" s="114">
        <f t="shared" ca="1" si="59"/>
        <v>1427.9049999999997</v>
      </c>
      <c r="K114" s="114">
        <f t="shared" ca="1" si="60"/>
        <v>1431.155</v>
      </c>
      <c r="L114" s="114">
        <f t="shared" ca="1" si="61"/>
        <v>1432.925</v>
      </c>
      <c r="M114" s="114">
        <f t="shared" ca="1" si="62"/>
        <v>1430.845</v>
      </c>
      <c r="N114" s="114">
        <f t="shared" ca="1" si="63"/>
        <v>1430.395</v>
      </c>
      <c r="O114" s="114">
        <f t="shared" ca="1" si="64"/>
        <v>1429.595</v>
      </c>
      <c r="P114" s="114">
        <f t="shared" ca="1" si="65"/>
        <v>1429.615</v>
      </c>
      <c r="Q114" s="114">
        <f t="shared" ca="1" si="66"/>
        <v>1431.0149999999999</v>
      </c>
      <c r="R114" s="114">
        <f t="shared" ca="1" si="67"/>
        <v>1428.335</v>
      </c>
      <c r="S114" s="114">
        <f t="shared" ca="1" si="68"/>
        <v>1429.635</v>
      </c>
      <c r="T114" s="114">
        <f t="shared" ca="1" si="69"/>
        <v>1428.6949999999999</v>
      </c>
      <c r="U114" s="114">
        <f t="shared" ca="1" si="70"/>
        <v>1428.135</v>
      </c>
      <c r="V114" s="114">
        <f t="shared" ca="1" si="71"/>
        <v>1426.9549999999999</v>
      </c>
      <c r="W114" s="114">
        <f t="shared" ca="1" si="72"/>
        <v>985.52499999999998</v>
      </c>
      <c r="X114" s="114">
        <f t="shared" ca="1" si="73"/>
        <v>981.69500000000005</v>
      </c>
      <c r="Y114" s="114">
        <f t="shared" ca="1" si="74"/>
        <v>953.005</v>
      </c>
      <c r="Z114" s="34"/>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row>
    <row r="115" spans="1:50" ht="18.75">
      <c r="A115" s="26">
        <v>26</v>
      </c>
      <c r="B115" s="114">
        <f t="shared" ca="1" si="51"/>
        <v>904.29500000000007</v>
      </c>
      <c r="C115" s="114">
        <f t="shared" ca="1" si="52"/>
        <v>900.31500000000005</v>
      </c>
      <c r="D115" s="114">
        <f t="shared" ca="1" si="53"/>
        <v>832.33500000000004</v>
      </c>
      <c r="E115" s="114">
        <f t="shared" ca="1" si="54"/>
        <v>849.67500000000007</v>
      </c>
      <c r="F115" s="114">
        <f t="shared" ca="1" si="55"/>
        <v>922.35500000000002</v>
      </c>
      <c r="G115" s="114">
        <f t="shared" ca="1" si="56"/>
        <v>950.40499999999997</v>
      </c>
      <c r="H115" s="114">
        <f t="shared" ca="1" si="57"/>
        <v>1429.3050000000001</v>
      </c>
      <c r="I115" s="114">
        <f t="shared" ca="1" si="58"/>
        <v>1429.4549999999999</v>
      </c>
      <c r="J115" s="114">
        <f t="shared" ca="1" si="59"/>
        <v>1427.9649999999999</v>
      </c>
      <c r="K115" s="114">
        <f t="shared" ca="1" si="60"/>
        <v>1431.865</v>
      </c>
      <c r="L115" s="114">
        <f t="shared" ca="1" si="61"/>
        <v>1431.0349999999999</v>
      </c>
      <c r="M115" s="114">
        <f t="shared" ca="1" si="62"/>
        <v>1430.895</v>
      </c>
      <c r="N115" s="114">
        <f t="shared" ca="1" si="63"/>
        <v>1431.585</v>
      </c>
      <c r="O115" s="114">
        <f t="shared" ca="1" si="64"/>
        <v>1430.9349999999999</v>
      </c>
      <c r="P115" s="114">
        <f t="shared" ca="1" si="65"/>
        <v>1431.115</v>
      </c>
      <c r="Q115" s="114">
        <f t="shared" ca="1" si="66"/>
        <v>1430.3050000000001</v>
      </c>
      <c r="R115" s="114">
        <f t="shared" ca="1" si="67"/>
        <v>1429.0050000000001</v>
      </c>
      <c r="S115" s="114">
        <f t="shared" ca="1" si="68"/>
        <v>1429.2349999999999</v>
      </c>
      <c r="T115" s="114">
        <f t="shared" ca="1" si="69"/>
        <v>1428.5650000000001</v>
      </c>
      <c r="U115" s="114">
        <f t="shared" ca="1" si="70"/>
        <v>1427.4649999999999</v>
      </c>
      <c r="V115" s="114">
        <f t="shared" ca="1" si="71"/>
        <v>1426.2449999999999</v>
      </c>
      <c r="W115" s="114">
        <f t="shared" ca="1" si="72"/>
        <v>957.10500000000002</v>
      </c>
      <c r="X115" s="114">
        <f t="shared" ca="1" si="73"/>
        <v>946.06500000000005</v>
      </c>
      <c r="Y115" s="114">
        <f t="shared" ca="1" si="74"/>
        <v>932.29500000000007</v>
      </c>
      <c r="Z115" s="34"/>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row>
    <row r="116" spans="1:50" ht="18.75">
      <c r="A116" s="26">
        <v>27</v>
      </c>
      <c r="B116" s="114">
        <f t="shared" ca="1" si="51"/>
        <v>935.375</v>
      </c>
      <c r="C116" s="114">
        <f t="shared" ca="1" si="52"/>
        <v>947.56500000000005</v>
      </c>
      <c r="D116" s="114">
        <f t="shared" ca="1" si="53"/>
        <v>940.04499999999996</v>
      </c>
      <c r="E116" s="114">
        <f t="shared" ca="1" si="54"/>
        <v>948.00500000000011</v>
      </c>
      <c r="F116" s="114">
        <f t="shared" ca="1" si="55"/>
        <v>956.02500000000009</v>
      </c>
      <c r="G116" s="114">
        <f t="shared" ca="1" si="56"/>
        <v>1430.825</v>
      </c>
      <c r="H116" s="114">
        <f t="shared" ca="1" si="57"/>
        <v>1428.2250000000001</v>
      </c>
      <c r="I116" s="114">
        <f t="shared" ca="1" si="58"/>
        <v>1429.2449999999999</v>
      </c>
      <c r="J116" s="114">
        <f t="shared" ca="1" si="59"/>
        <v>1429.605</v>
      </c>
      <c r="K116" s="114">
        <f t="shared" ca="1" si="60"/>
        <v>1428.825</v>
      </c>
      <c r="L116" s="114">
        <f t="shared" ca="1" si="61"/>
        <v>1427.8749999999998</v>
      </c>
      <c r="M116" s="114">
        <f t="shared" ca="1" si="62"/>
        <v>1428.4349999999999</v>
      </c>
      <c r="N116" s="114">
        <f t="shared" ca="1" si="63"/>
        <v>1428.2950000000001</v>
      </c>
      <c r="O116" s="114">
        <f t="shared" ca="1" si="64"/>
        <v>1426.7549999999999</v>
      </c>
      <c r="P116" s="114">
        <f t="shared" ca="1" si="65"/>
        <v>1428.4549999999999</v>
      </c>
      <c r="Q116" s="114">
        <f t="shared" ca="1" si="66"/>
        <v>1428.835</v>
      </c>
      <c r="R116" s="114">
        <f t="shared" ca="1" si="67"/>
        <v>1427.4049999999997</v>
      </c>
      <c r="S116" s="114">
        <f t="shared" ca="1" si="68"/>
        <v>1427.3549999999998</v>
      </c>
      <c r="T116" s="114">
        <f t="shared" ca="1" si="69"/>
        <v>1427.1249999999998</v>
      </c>
      <c r="U116" s="114">
        <f t="shared" ca="1" si="70"/>
        <v>1425.7949999999998</v>
      </c>
      <c r="V116" s="114">
        <f t="shared" ca="1" si="71"/>
        <v>1425.0749999999998</v>
      </c>
      <c r="W116" s="114">
        <f t="shared" ca="1" si="72"/>
        <v>1010.1250000000001</v>
      </c>
      <c r="X116" s="114">
        <f t="shared" ca="1" si="73"/>
        <v>985.69499999999994</v>
      </c>
      <c r="Y116" s="114">
        <f t="shared" ca="1" si="74"/>
        <v>956.28500000000008</v>
      </c>
      <c r="Z116" s="34"/>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row>
    <row r="117" spans="1:50" ht="18.75">
      <c r="A117" s="26">
        <v>28</v>
      </c>
      <c r="B117" s="114">
        <f t="shared" ca="1" si="51"/>
        <v>957.255</v>
      </c>
      <c r="C117" s="114">
        <f t="shared" ca="1" si="52"/>
        <v>958.75500000000011</v>
      </c>
      <c r="D117" s="114">
        <f t="shared" ca="1" si="53"/>
        <v>951.52500000000009</v>
      </c>
      <c r="E117" s="114">
        <f t="shared" ca="1" si="54"/>
        <v>937.36500000000012</v>
      </c>
      <c r="F117" s="114">
        <f t="shared" ca="1" si="55"/>
        <v>1428.9449999999999</v>
      </c>
      <c r="G117" s="114">
        <f t="shared" ca="1" si="56"/>
        <v>1429.9849999999999</v>
      </c>
      <c r="H117" s="114">
        <f t="shared" ca="1" si="57"/>
        <v>1427.8649999999998</v>
      </c>
      <c r="I117" s="114">
        <f t="shared" ca="1" si="58"/>
        <v>1427.3049999999998</v>
      </c>
      <c r="J117" s="114">
        <f t="shared" ca="1" si="59"/>
        <v>1425.395</v>
      </c>
      <c r="K117" s="114">
        <f t="shared" ca="1" si="60"/>
        <v>1429.2149999999999</v>
      </c>
      <c r="L117" s="114">
        <f t="shared" ca="1" si="61"/>
        <v>1429.135</v>
      </c>
      <c r="M117" s="114">
        <f t="shared" ca="1" si="62"/>
        <v>1428.905</v>
      </c>
      <c r="N117" s="114">
        <f t="shared" ca="1" si="63"/>
        <v>1429.1949999999999</v>
      </c>
      <c r="O117" s="114">
        <f t="shared" ca="1" si="64"/>
        <v>1428.075</v>
      </c>
      <c r="P117" s="114">
        <f t="shared" ca="1" si="65"/>
        <v>1429.1949999999999</v>
      </c>
      <c r="Q117" s="114">
        <f t="shared" ca="1" si="66"/>
        <v>1428.4950000000001</v>
      </c>
      <c r="R117" s="114">
        <f t="shared" ca="1" si="67"/>
        <v>1429.105</v>
      </c>
      <c r="S117" s="114">
        <f t="shared" ca="1" si="68"/>
        <v>993.30500000000006</v>
      </c>
      <c r="T117" s="114">
        <f t="shared" ca="1" si="69"/>
        <v>999.625</v>
      </c>
      <c r="U117" s="114">
        <f t="shared" ca="1" si="70"/>
        <v>1002.855</v>
      </c>
      <c r="V117" s="114">
        <f t="shared" ca="1" si="71"/>
        <v>1009.295</v>
      </c>
      <c r="W117" s="114">
        <f t="shared" ca="1" si="72"/>
        <v>986.95500000000004</v>
      </c>
      <c r="X117" s="114">
        <f t="shared" ca="1" si="73"/>
        <v>984.505</v>
      </c>
      <c r="Y117" s="114">
        <f t="shared" ca="1" si="74"/>
        <v>957.91500000000008</v>
      </c>
      <c r="Z117" s="34"/>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row>
    <row r="118" spans="1:50" ht="18.75">
      <c r="A118" s="26">
        <v>29</v>
      </c>
      <c r="B118" s="114">
        <f t="shared" ca="1" si="51"/>
        <v>960.94499999999994</v>
      </c>
      <c r="C118" s="114">
        <f t="shared" ca="1" si="52"/>
        <v>957.36500000000001</v>
      </c>
      <c r="D118" s="114">
        <f t="shared" ca="1" si="53"/>
        <v>948.98500000000001</v>
      </c>
      <c r="E118" s="114">
        <f t="shared" ca="1" si="54"/>
        <v>920.02500000000009</v>
      </c>
      <c r="F118" s="114">
        <f t="shared" ca="1" si="55"/>
        <v>929.92500000000007</v>
      </c>
      <c r="G118" s="114">
        <f t="shared" ca="1" si="56"/>
        <v>948.66500000000008</v>
      </c>
      <c r="H118" s="114">
        <f t="shared" ca="1" si="57"/>
        <v>943.91500000000008</v>
      </c>
      <c r="I118" s="114">
        <f t="shared" ca="1" si="58"/>
        <v>944.19500000000005</v>
      </c>
      <c r="J118" s="114">
        <f t="shared" ca="1" si="59"/>
        <v>958.48500000000013</v>
      </c>
      <c r="K118" s="114">
        <f t="shared" ca="1" si="60"/>
        <v>953.46500000000003</v>
      </c>
      <c r="L118" s="114">
        <f t="shared" ca="1" si="61"/>
        <v>954.2650000000001</v>
      </c>
      <c r="M118" s="114">
        <f t="shared" ca="1" si="62"/>
        <v>957.625</v>
      </c>
      <c r="N118" s="114">
        <f t="shared" ca="1" si="63"/>
        <v>968.3850000000001</v>
      </c>
      <c r="O118" s="114">
        <f t="shared" ca="1" si="64"/>
        <v>974.31500000000005</v>
      </c>
      <c r="P118" s="114">
        <f t="shared" ca="1" si="65"/>
        <v>971.21500000000003</v>
      </c>
      <c r="Q118" s="114">
        <f t="shared" ca="1" si="66"/>
        <v>973.47500000000002</v>
      </c>
      <c r="R118" s="114">
        <f t="shared" ca="1" si="67"/>
        <v>981.29499999999996</v>
      </c>
      <c r="S118" s="114">
        <f t="shared" ca="1" si="68"/>
        <v>962.34500000000003</v>
      </c>
      <c r="T118" s="114">
        <f t="shared" ca="1" si="69"/>
        <v>966.07500000000005</v>
      </c>
      <c r="U118" s="114">
        <f t="shared" ca="1" si="70"/>
        <v>979.78500000000008</v>
      </c>
      <c r="V118" s="114">
        <f t="shared" ca="1" si="71"/>
        <v>1004.245</v>
      </c>
      <c r="W118" s="114">
        <f t="shared" ca="1" si="72"/>
        <v>1002.115</v>
      </c>
      <c r="X118" s="114">
        <f t="shared" ca="1" si="73"/>
        <v>987.89499999999998</v>
      </c>
      <c r="Y118" s="114">
        <f t="shared" ca="1" si="74"/>
        <v>961.82500000000005</v>
      </c>
      <c r="Z118" s="34"/>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row>
    <row r="119" spans="1:50" ht="18.75">
      <c r="A119" s="26">
        <v>30</v>
      </c>
      <c r="B119" s="114">
        <f t="shared" ca="1" si="51"/>
        <v>951.81500000000005</v>
      </c>
      <c r="C119" s="114">
        <f t="shared" ca="1" si="52"/>
        <v>950.33500000000004</v>
      </c>
      <c r="D119" s="114">
        <f t="shared" ca="1" si="53"/>
        <v>935.28500000000008</v>
      </c>
      <c r="E119" s="114">
        <f t="shared" ca="1" si="54"/>
        <v>834.61500000000001</v>
      </c>
      <c r="F119" s="114">
        <f t="shared" ca="1" si="55"/>
        <v>874.17500000000007</v>
      </c>
      <c r="G119" s="114">
        <f t="shared" ca="1" si="56"/>
        <v>928.755</v>
      </c>
      <c r="H119" s="114">
        <f t="shared" ca="1" si="57"/>
        <v>877.10500000000002</v>
      </c>
      <c r="I119" s="114">
        <f t="shared" ca="1" si="58"/>
        <v>918.26499999999999</v>
      </c>
      <c r="J119" s="114">
        <f t="shared" ca="1" si="59"/>
        <v>949.32500000000005</v>
      </c>
      <c r="K119" s="114">
        <f t="shared" ca="1" si="60"/>
        <v>946.95500000000004</v>
      </c>
      <c r="L119" s="114">
        <f t="shared" ca="1" si="61"/>
        <v>946.28499999999997</v>
      </c>
      <c r="M119" s="114">
        <f t="shared" ca="1" si="62"/>
        <v>948.78500000000008</v>
      </c>
      <c r="N119" s="114">
        <f t="shared" ca="1" si="63"/>
        <v>957.92500000000007</v>
      </c>
      <c r="O119" s="114">
        <f t="shared" ca="1" si="64"/>
        <v>963.15500000000009</v>
      </c>
      <c r="P119" s="114">
        <f t="shared" ca="1" si="65"/>
        <v>960.04500000000007</v>
      </c>
      <c r="Q119" s="114">
        <f t="shared" ca="1" si="66"/>
        <v>965.11500000000012</v>
      </c>
      <c r="R119" s="114">
        <f t="shared" ca="1" si="67"/>
        <v>977.755</v>
      </c>
      <c r="S119" s="114">
        <f t="shared" ca="1" si="68"/>
        <v>960.86500000000001</v>
      </c>
      <c r="T119" s="114">
        <f t="shared" ca="1" si="69"/>
        <v>972.71500000000003</v>
      </c>
      <c r="U119" s="114">
        <f t="shared" ca="1" si="70"/>
        <v>971.44500000000005</v>
      </c>
      <c r="V119" s="114">
        <f t="shared" ca="1" si="71"/>
        <v>988.76499999999999</v>
      </c>
      <c r="W119" s="114">
        <f t="shared" ca="1" si="72"/>
        <v>985.22500000000002</v>
      </c>
      <c r="X119" s="114">
        <f t="shared" ca="1" si="73"/>
        <v>984.375</v>
      </c>
      <c r="Y119" s="114">
        <f t="shared" ca="1" si="74"/>
        <v>959.91500000000008</v>
      </c>
      <c r="Z119" s="34"/>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row>
    <row r="120" spans="1:50" ht="18.75">
      <c r="A120" s="26"/>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34"/>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row>
    <row r="121" spans="1:50">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row>
    <row r="122" spans="1:50" ht="36.75" customHeight="1">
      <c r="A122" s="222" t="s">
        <v>20</v>
      </c>
      <c r="B122" s="223" t="s">
        <v>66</v>
      </c>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39"/>
      <c r="AA122" s="235"/>
      <c r="AB122" s="235"/>
      <c r="AC122" s="235"/>
      <c r="AD122" s="235"/>
      <c r="AE122" s="235"/>
      <c r="AF122" s="235"/>
      <c r="AG122" s="235"/>
      <c r="AH122" s="235"/>
      <c r="AI122" s="235"/>
      <c r="AJ122" s="235"/>
      <c r="AK122" s="235"/>
      <c r="AL122" s="235"/>
      <c r="AM122" s="235"/>
      <c r="AN122" s="235"/>
      <c r="AO122" s="235"/>
      <c r="AP122" s="235"/>
      <c r="AQ122" s="235"/>
      <c r="AR122" s="235"/>
      <c r="AS122" s="235"/>
      <c r="AT122" s="235"/>
      <c r="AU122" s="235"/>
      <c r="AV122" s="235"/>
      <c r="AW122" s="235"/>
      <c r="AX122" s="235"/>
    </row>
    <row r="123" spans="1:50" ht="18.75" customHeight="1">
      <c r="A123" s="222"/>
      <c r="B123" s="223" t="s">
        <v>38</v>
      </c>
      <c r="C123" s="223" t="s">
        <v>39</v>
      </c>
      <c r="D123" s="223" t="s">
        <v>40</v>
      </c>
      <c r="E123" s="223" t="s">
        <v>41</v>
      </c>
      <c r="F123" s="223" t="s">
        <v>42</v>
      </c>
      <c r="G123" s="223" t="s">
        <v>43</v>
      </c>
      <c r="H123" s="223" t="s">
        <v>44</v>
      </c>
      <c r="I123" s="223" t="s">
        <v>45</v>
      </c>
      <c r="J123" s="223" t="s">
        <v>46</v>
      </c>
      <c r="K123" s="223" t="s">
        <v>47</v>
      </c>
      <c r="L123" s="223" t="s">
        <v>48</v>
      </c>
      <c r="M123" s="223" t="s">
        <v>49</v>
      </c>
      <c r="N123" s="223" t="s">
        <v>50</v>
      </c>
      <c r="O123" s="223" t="s">
        <v>51</v>
      </c>
      <c r="P123" s="223" t="s">
        <v>52</v>
      </c>
      <c r="Q123" s="223" t="s">
        <v>53</v>
      </c>
      <c r="R123" s="223" t="s">
        <v>54</v>
      </c>
      <c r="S123" s="223" t="s">
        <v>55</v>
      </c>
      <c r="T123" s="223" t="s">
        <v>56</v>
      </c>
      <c r="U123" s="223" t="s">
        <v>57</v>
      </c>
      <c r="V123" s="223" t="s">
        <v>58</v>
      </c>
      <c r="W123" s="223" t="s">
        <v>59</v>
      </c>
      <c r="X123" s="223" t="s">
        <v>60</v>
      </c>
      <c r="Y123" s="223" t="s">
        <v>61</v>
      </c>
      <c r="Z123" s="239"/>
      <c r="AA123" s="235"/>
      <c r="AB123" s="235"/>
      <c r="AC123" s="235"/>
      <c r="AD123" s="235"/>
      <c r="AE123" s="235"/>
      <c r="AF123" s="235"/>
      <c r="AG123" s="235"/>
      <c r="AH123" s="235"/>
      <c r="AI123" s="235"/>
      <c r="AJ123" s="235"/>
      <c r="AK123" s="235"/>
      <c r="AL123" s="235"/>
      <c r="AM123" s="235"/>
      <c r="AN123" s="235"/>
      <c r="AO123" s="235"/>
      <c r="AP123" s="235"/>
      <c r="AQ123" s="235"/>
      <c r="AR123" s="235"/>
      <c r="AS123" s="235"/>
      <c r="AT123" s="235"/>
      <c r="AU123" s="235"/>
      <c r="AV123" s="235"/>
      <c r="AW123" s="235"/>
      <c r="AX123" s="235"/>
    </row>
    <row r="124" spans="1:50" ht="12.75" customHeight="1">
      <c r="A124" s="222"/>
      <c r="B124" s="223"/>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39"/>
      <c r="AA124" s="235"/>
      <c r="AB124" s="235"/>
      <c r="AC124" s="235"/>
      <c r="AD124" s="235"/>
      <c r="AE124" s="235"/>
      <c r="AF124" s="235"/>
      <c r="AG124" s="235"/>
      <c r="AH124" s="235"/>
      <c r="AI124" s="235"/>
      <c r="AJ124" s="235"/>
      <c r="AK124" s="235"/>
      <c r="AL124" s="235"/>
      <c r="AM124" s="235"/>
      <c r="AN124" s="235"/>
      <c r="AO124" s="235"/>
      <c r="AP124" s="235"/>
      <c r="AQ124" s="235"/>
      <c r="AR124" s="235"/>
      <c r="AS124" s="235"/>
      <c r="AT124" s="235"/>
      <c r="AU124" s="235"/>
      <c r="AV124" s="235"/>
      <c r="AW124" s="235"/>
      <c r="AX124" s="235"/>
    </row>
    <row r="125" spans="1:50" ht="18.75">
      <c r="A125" s="26">
        <v>1</v>
      </c>
      <c r="B125" s="114">
        <f ca="1">AA20+$Z$15+ROUND((AA20*0.31*11.96%),2)</f>
        <v>1310.184</v>
      </c>
      <c r="C125" s="114">
        <f t="shared" ref="C125:Y125" ca="1" si="75">AB20+$Z$15+ROUND((AB20*0.31*11.96%),2)</f>
        <v>1265.5239999999999</v>
      </c>
      <c r="D125" s="114">
        <f t="shared" ca="1" si="75"/>
        <v>1261.624</v>
      </c>
      <c r="E125" s="114">
        <f t="shared" ca="1" si="75"/>
        <v>1255.9539999999997</v>
      </c>
      <c r="F125" s="114">
        <f t="shared" ca="1" si="75"/>
        <v>1275.5339999999999</v>
      </c>
      <c r="G125" s="114">
        <f t="shared" ca="1" si="75"/>
        <v>1273.7339999999999</v>
      </c>
      <c r="H125" s="114">
        <f t="shared" ca="1" si="75"/>
        <v>1288.9939999999999</v>
      </c>
      <c r="I125" s="114">
        <f t="shared" ca="1" si="75"/>
        <v>1304.0539999999999</v>
      </c>
      <c r="J125" s="114">
        <f t="shared" ca="1" si="75"/>
        <v>1317.8240000000001</v>
      </c>
      <c r="K125" s="114">
        <f t="shared" ca="1" si="75"/>
        <v>1319.5939999999998</v>
      </c>
      <c r="L125" s="114">
        <f t="shared" ca="1" si="75"/>
        <v>1308.5740000000001</v>
      </c>
      <c r="M125" s="114">
        <f t="shared" ca="1" si="75"/>
        <v>1306.2940000000001</v>
      </c>
      <c r="N125" s="114">
        <f t="shared" ca="1" si="75"/>
        <v>1308.0540000000001</v>
      </c>
      <c r="O125" s="114">
        <f t="shared" ca="1" si="75"/>
        <v>1314.4740000000002</v>
      </c>
      <c r="P125" s="114">
        <f t="shared" ca="1" si="75"/>
        <v>1315.3239999999998</v>
      </c>
      <c r="Q125" s="114">
        <f t="shared" ca="1" si="75"/>
        <v>1310.3040000000001</v>
      </c>
      <c r="R125" s="114">
        <f t="shared" ca="1" si="75"/>
        <v>1312.2839999999999</v>
      </c>
      <c r="S125" s="114">
        <f t="shared" ca="1" si="75"/>
        <v>1311.8139999999999</v>
      </c>
      <c r="T125" s="114">
        <f t="shared" ca="1" si="75"/>
        <v>1301.9840000000002</v>
      </c>
      <c r="U125" s="114">
        <f t="shared" ca="1" si="75"/>
        <v>1329.444</v>
      </c>
      <c r="V125" s="114">
        <f t="shared" ca="1" si="75"/>
        <v>1346.5739999999998</v>
      </c>
      <c r="W125" s="114">
        <f t="shared" ca="1" si="75"/>
        <v>1329.2439999999999</v>
      </c>
      <c r="X125" s="114">
        <f t="shared" ca="1" si="75"/>
        <v>1323.8839999999998</v>
      </c>
      <c r="Y125" s="114">
        <f t="shared" ca="1" si="75"/>
        <v>1307.924</v>
      </c>
      <c r="Z125" s="34"/>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row>
    <row r="126" spans="1:50" ht="18.75">
      <c r="A126" s="26">
        <v>2</v>
      </c>
      <c r="B126" s="114">
        <f t="shared" ref="B126:B154" ca="1" si="76">AA21+$Z$15+ROUND((AA21*0.31*11.96%),2)</f>
        <v>1328.8340000000001</v>
      </c>
      <c r="C126" s="114">
        <f t="shared" ref="C126:C154" ca="1" si="77">AB21+$Z$15+ROUND((AB21*0.31*11.96%),2)</f>
        <v>1316.7840000000001</v>
      </c>
      <c r="D126" s="114">
        <f t="shared" ref="D126:D154" ca="1" si="78">AC21+$Z$15+ROUND((AC21*0.31*11.96%),2)</f>
        <v>1304.2839999999999</v>
      </c>
      <c r="E126" s="114">
        <f t="shared" ref="E126:E154" ca="1" si="79">AD21+$Z$15+ROUND((AD21*0.31*11.96%),2)</f>
        <v>1293.5940000000001</v>
      </c>
      <c r="F126" s="114">
        <f t="shared" ref="F126:F154" ca="1" si="80">AE21+$Z$15+ROUND((AE21*0.31*11.96%),2)</f>
        <v>1279.3340000000001</v>
      </c>
      <c r="G126" s="114">
        <f t="shared" ref="G126:G154" ca="1" si="81">AF21+$Z$15+ROUND((AF21*0.31*11.96%),2)</f>
        <v>1284.0239999999999</v>
      </c>
      <c r="H126" s="114">
        <f t="shared" ref="H126:H154" ca="1" si="82">AG21+$Z$15+ROUND((AG21*0.31*11.96%),2)</f>
        <v>1308.114</v>
      </c>
      <c r="I126" s="114">
        <f t="shared" ref="I126:I154" ca="1" si="83">AH21+$Z$15+ROUND((AH21*0.31*11.96%),2)</f>
        <v>1319.7239999999999</v>
      </c>
      <c r="J126" s="114">
        <f t="shared" ref="J126:J154" ca="1" si="84">AI21+$Z$15+ROUND((AI21*0.31*11.96%),2)</f>
        <v>1339.164</v>
      </c>
      <c r="K126" s="114">
        <f t="shared" ref="K126:K154" ca="1" si="85">AJ21+$Z$15+ROUND((AJ21*0.31*11.96%),2)</f>
        <v>1340.2739999999999</v>
      </c>
      <c r="L126" s="114">
        <f t="shared" ref="L126:L154" ca="1" si="86">AK21+$Z$15+ROUND((AK21*0.31*11.96%),2)</f>
        <v>1335.664</v>
      </c>
      <c r="M126" s="114">
        <f t="shared" ref="M126:M154" ca="1" si="87">AL21+$Z$15+ROUND((AL21*0.31*11.96%),2)</f>
        <v>1309.8739999999998</v>
      </c>
      <c r="N126" s="114">
        <f t="shared" ref="N126:N154" ca="1" si="88">AM21+$Z$15+ROUND((AM21*0.31*11.96%),2)</f>
        <v>1333.6939999999997</v>
      </c>
      <c r="O126" s="114">
        <f t="shared" ref="O126:O154" ca="1" si="89">AN21+$Z$15+ROUND((AN21*0.31*11.96%),2)</f>
        <v>1336.164</v>
      </c>
      <c r="P126" s="114">
        <f t="shared" ref="P126:P154" ca="1" si="90">AO21+$Z$15+ROUND((AO21*0.31*11.96%),2)</f>
        <v>1337.3340000000001</v>
      </c>
      <c r="Q126" s="114">
        <f t="shared" ref="Q126:Q154" ca="1" si="91">AP21+$Z$15+ROUND((AP21*0.31*11.96%),2)</f>
        <v>1338.5239999999999</v>
      </c>
      <c r="R126" s="114">
        <f t="shared" ref="R126:R154" ca="1" si="92">AQ21+$Z$15+ROUND((AQ21*0.31*11.96%),2)</f>
        <v>1349.944</v>
      </c>
      <c r="S126" s="114">
        <f t="shared" ref="S126:S154" ca="1" si="93">AR21+$Z$15+ROUND((AR21*0.31*11.96%),2)</f>
        <v>1352.454</v>
      </c>
      <c r="T126" s="114">
        <f t="shared" ref="T126:T154" ca="1" si="94">AS21+$Z$15+ROUND((AS21*0.31*11.96%),2)</f>
        <v>1341.4740000000002</v>
      </c>
      <c r="U126" s="114">
        <f t="shared" ref="U126:U154" ca="1" si="95">AT21+$Z$15+ROUND((AT21*0.31*11.96%),2)</f>
        <v>1357.0140000000001</v>
      </c>
      <c r="V126" s="114">
        <f t="shared" ref="V126:V154" ca="1" si="96">AU21+$Z$15+ROUND((AU21*0.31*11.96%),2)</f>
        <v>1358.7139999999999</v>
      </c>
      <c r="W126" s="114">
        <f t="shared" ref="W126:W154" ca="1" si="97">AV21+$Z$15+ROUND((AV21*0.31*11.96%),2)</f>
        <v>1336.354</v>
      </c>
      <c r="X126" s="114">
        <f t="shared" ref="X126:X154" ca="1" si="98">AW21+$Z$15+ROUND((AW21*0.31*11.96%),2)</f>
        <v>1330.444</v>
      </c>
      <c r="Y126" s="114">
        <f t="shared" ref="Y126:Y154" ca="1" si="99">AX21+$Z$15+ROUND((AX21*0.31*11.96%),2)</f>
        <v>1326.704</v>
      </c>
      <c r="Z126" s="34"/>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row>
    <row r="127" spans="1:50" ht="18.75">
      <c r="A127" s="26">
        <v>3</v>
      </c>
      <c r="B127" s="114">
        <f t="shared" ca="1" si="76"/>
        <v>1312.4739999999997</v>
      </c>
      <c r="C127" s="114">
        <f t="shared" ca="1" si="77"/>
        <v>1302.5139999999999</v>
      </c>
      <c r="D127" s="114">
        <f t="shared" ca="1" si="78"/>
        <v>1291.654</v>
      </c>
      <c r="E127" s="114">
        <f t="shared" ca="1" si="79"/>
        <v>1260.4839999999999</v>
      </c>
      <c r="F127" s="114">
        <f t="shared" ca="1" si="80"/>
        <v>1284.6039999999998</v>
      </c>
      <c r="G127" s="114">
        <f t="shared" ca="1" si="81"/>
        <v>1349.0540000000001</v>
      </c>
      <c r="H127" s="114">
        <f t="shared" ca="1" si="82"/>
        <v>1354.2239999999999</v>
      </c>
      <c r="I127" s="114">
        <f t="shared" ca="1" si="83"/>
        <v>1355.2840000000001</v>
      </c>
      <c r="J127" s="114">
        <f t="shared" ca="1" si="84"/>
        <v>1381.2739999999999</v>
      </c>
      <c r="K127" s="114">
        <f t="shared" ca="1" si="85"/>
        <v>1414.0940000000001</v>
      </c>
      <c r="L127" s="114">
        <f t="shared" ca="1" si="86"/>
        <v>1395.8239999999998</v>
      </c>
      <c r="M127" s="114">
        <f t="shared" ca="1" si="87"/>
        <v>1375.4739999999997</v>
      </c>
      <c r="N127" s="114">
        <f t="shared" ca="1" si="88"/>
        <v>1374.0739999999998</v>
      </c>
      <c r="O127" s="114">
        <f t="shared" ca="1" si="89"/>
        <v>1377.5940000000001</v>
      </c>
      <c r="P127" s="114">
        <f t="shared" ca="1" si="90"/>
        <v>1374.6539999999998</v>
      </c>
      <c r="Q127" s="114">
        <f t="shared" ca="1" si="91"/>
        <v>1376.4140000000002</v>
      </c>
      <c r="R127" s="114">
        <f t="shared" ca="1" si="92"/>
        <v>1375.6039999999998</v>
      </c>
      <c r="S127" s="114">
        <f t="shared" ca="1" si="93"/>
        <v>1372.134</v>
      </c>
      <c r="T127" s="114">
        <f t="shared" ca="1" si="94"/>
        <v>1354.6739999999998</v>
      </c>
      <c r="U127" s="114">
        <f t="shared" ca="1" si="95"/>
        <v>1376.7840000000001</v>
      </c>
      <c r="V127" s="114">
        <f t="shared" ca="1" si="96"/>
        <v>1355.9740000000002</v>
      </c>
      <c r="W127" s="114">
        <f t="shared" ca="1" si="97"/>
        <v>1337.394</v>
      </c>
      <c r="X127" s="114">
        <f t="shared" ca="1" si="98"/>
        <v>1337.634</v>
      </c>
      <c r="Y127" s="114">
        <f t="shared" ca="1" si="99"/>
        <v>1290.5539999999999</v>
      </c>
      <c r="Z127" s="34"/>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row>
    <row r="128" spans="1:50" ht="18.75">
      <c r="A128" s="26">
        <v>4</v>
      </c>
      <c r="B128" s="114">
        <f t="shared" ca="1" si="76"/>
        <v>1249.0439999999999</v>
      </c>
      <c r="C128" s="114">
        <f t="shared" ca="1" si="77"/>
        <v>1245.694</v>
      </c>
      <c r="D128" s="114">
        <f t="shared" ca="1" si="78"/>
        <v>1242.7239999999997</v>
      </c>
      <c r="E128" s="114">
        <f t="shared" ca="1" si="79"/>
        <v>1232.4639999999999</v>
      </c>
      <c r="F128" s="114">
        <f t="shared" ca="1" si="80"/>
        <v>1243.9740000000002</v>
      </c>
      <c r="G128" s="114">
        <f t="shared" ca="1" si="81"/>
        <v>1309.894</v>
      </c>
      <c r="H128" s="114">
        <f t="shared" ca="1" si="82"/>
        <v>1312.5939999999998</v>
      </c>
      <c r="I128" s="114">
        <f t="shared" ca="1" si="83"/>
        <v>1315.7139999999999</v>
      </c>
      <c r="J128" s="114">
        <f t="shared" ca="1" si="84"/>
        <v>1346.3440000000001</v>
      </c>
      <c r="K128" s="114">
        <f t="shared" ca="1" si="85"/>
        <v>1347.4839999999999</v>
      </c>
      <c r="L128" s="114">
        <f t="shared" ca="1" si="86"/>
        <v>1344.6039999999998</v>
      </c>
      <c r="M128" s="114">
        <f t="shared" ca="1" si="87"/>
        <v>1342.654</v>
      </c>
      <c r="N128" s="114">
        <f t="shared" ca="1" si="88"/>
        <v>1338.904</v>
      </c>
      <c r="O128" s="114">
        <f t="shared" ca="1" si="89"/>
        <v>1345.434</v>
      </c>
      <c r="P128" s="114">
        <f t="shared" ca="1" si="90"/>
        <v>1348.0339999999999</v>
      </c>
      <c r="Q128" s="114">
        <f t="shared" ca="1" si="91"/>
        <v>1341.924</v>
      </c>
      <c r="R128" s="114">
        <f t="shared" ca="1" si="92"/>
        <v>1342.404</v>
      </c>
      <c r="S128" s="114">
        <f t="shared" ca="1" si="93"/>
        <v>1333.4639999999999</v>
      </c>
      <c r="T128" s="114">
        <f t="shared" ca="1" si="94"/>
        <v>1330.184</v>
      </c>
      <c r="U128" s="114">
        <f t="shared" ca="1" si="95"/>
        <v>1346.4939999999999</v>
      </c>
      <c r="V128" s="114">
        <f t="shared" ca="1" si="96"/>
        <v>1340.104</v>
      </c>
      <c r="W128" s="114">
        <f t="shared" ca="1" si="97"/>
        <v>1279.5140000000001</v>
      </c>
      <c r="X128" s="114">
        <f t="shared" ca="1" si="98"/>
        <v>1299.904</v>
      </c>
      <c r="Y128" s="114">
        <f t="shared" ca="1" si="99"/>
        <v>1282.1139999999998</v>
      </c>
      <c r="Z128" s="34"/>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row>
    <row r="129" spans="1:50" ht="18.75">
      <c r="A129" s="26">
        <v>5</v>
      </c>
      <c r="B129" s="114">
        <f t="shared" ca="1" si="76"/>
        <v>1261.444</v>
      </c>
      <c r="C129" s="114">
        <f t="shared" ca="1" si="77"/>
        <v>1236.0639999999999</v>
      </c>
      <c r="D129" s="114">
        <f t="shared" ca="1" si="78"/>
        <v>1231.674</v>
      </c>
      <c r="E129" s="114">
        <f t="shared" ca="1" si="79"/>
        <v>1201.5840000000001</v>
      </c>
      <c r="F129" s="114">
        <f t="shared" ca="1" si="80"/>
        <v>1216.9840000000002</v>
      </c>
      <c r="G129" s="114">
        <f t="shared" ca="1" si="81"/>
        <v>1286.5840000000001</v>
      </c>
      <c r="H129" s="114">
        <f t="shared" ca="1" si="82"/>
        <v>1388.3939999999998</v>
      </c>
      <c r="I129" s="114">
        <f t="shared" ca="1" si="83"/>
        <v>1413.654</v>
      </c>
      <c r="J129" s="114">
        <f t="shared" ca="1" si="84"/>
        <v>1427.374</v>
      </c>
      <c r="K129" s="114">
        <f t="shared" ca="1" si="85"/>
        <v>1425.1239999999998</v>
      </c>
      <c r="L129" s="114">
        <f t="shared" ca="1" si="86"/>
        <v>1414.654</v>
      </c>
      <c r="M129" s="114">
        <f t="shared" ca="1" si="87"/>
        <v>1393.6239999999998</v>
      </c>
      <c r="N129" s="114">
        <f t="shared" ca="1" si="88"/>
        <v>1391.0240000000001</v>
      </c>
      <c r="O129" s="114">
        <f t="shared" ca="1" si="89"/>
        <v>1411.9540000000002</v>
      </c>
      <c r="P129" s="114">
        <f t="shared" ca="1" si="90"/>
        <v>1417.7539999999999</v>
      </c>
      <c r="Q129" s="114">
        <f t="shared" ca="1" si="91"/>
        <v>1404.9540000000002</v>
      </c>
      <c r="R129" s="114">
        <f t="shared" ca="1" si="92"/>
        <v>1415.934</v>
      </c>
      <c r="S129" s="114">
        <f t="shared" ca="1" si="93"/>
        <v>1384.4740000000002</v>
      </c>
      <c r="T129" s="114">
        <f t="shared" ca="1" si="94"/>
        <v>1386.5740000000001</v>
      </c>
      <c r="U129" s="114">
        <f t="shared" ca="1" si="95"/>
        <v>1335.8039999999999</v>
      </c>
      <c r="V129" s="114">
        <f t="shared" ca="1" si="96"/>
        <v>1316.154</v>
      </c>
      <c r="W129" s="114">
        <f t="shared" ca="1" si="97"/>
        <v>1286.5640000000001</v>
      </c>
      <c r="X129" s="114">
        <f t="shared" ca="1" si="98"/>
        <v>1285.9540000000002</v>
      </c>
      <c r="Y129" s="114">
        <f t="shared" ca="1" si="99"/>
        <v>1256.5239999999999</v>
      </c>
      <c r="Z129" s="34"/>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row>
    <row r="130" spans="1:50" ht="18.75">
      <c r="A130" s="26">
        <v>6</v>
      </c>
      <c r="B130" s="114">
        <f t="shared" ca="1" si="76"/>
        <v>1303.9639999999999</v>
      </c>
      <c r="C130" s="114">
        <f t="shared" ca="1" si="77"/>
        <v>1282.4839999999999</v>
      </c>
      <c r="D130" s="114">
        <f t="shared" ca="1" si="78"/>
        <v>1211.7640000000001</v>
      </c>
      <c r="E130" s="114">
        <f t="shared" ca="1" si="79"/>
        <v>1192.2939999999999</v>
      </c>
      <c r="F130" s="114">
        <f t="shared" ca="1" si="80"/>
        <v>1214.3139999999999</v>
      </c>
      <c r="G130" s="114">
        <f t="shared" ca="1" si="81"/>
        <v>1281.1039999999998</v>
      </c>
      <c r="H130" s="114">
        <f t="shared" ca="1" si="82"/>
        <v>1334.2740000000001</v>
      </c>
      <c r="I130" s="114">
        <f t="shared" ca="1" si="83"/>
        <v>1338.104</v>
      </c>
      <c r="J130" s="114">
        <f t="shared" ca="1" si="84"/>
        <v>1345.8739999999998</v>
      </c>
      <c r="K130" s="114">
        <f t="shared" ca="1" si="85"/>
        <v>1346.444</v>
      </c>
      <c r="L130" s="114">
        <f t="shared" ca="1" si="86"/>
        <v>1347.0339999999999</v>
      </c>
      <c r="M130" s="114">
        <f t="shared" ca="1" si="87"/>
        <v>1343.104</v>
      </c>
      <c r="N130" s="114">
        <f t="shared" ca="1" si="88"/>
        <v>1341.2640000000001</v>
      </c>
      <c r="O130" s="114">
        <f t="shared" ca="1" si="89"/>
        <v>1342.5840000000001</v>
      </c>
      <c r="P130" s="114">
        <f t="shared" ca="1" si="90"/>
        <v>1343.424</v>
      </c>
      <c r="Q130" s="114">
        <f t="shared" ca="1" si="91"/>
        <v>1345.5339999999999</v>
      </c>
      <c r="R130" s="114">
        <f t="shared" ca="1" si="92"/>
        <v>1345.3139999999999</v>
      </c>
      <c r="S130" s="114">
        <f t="shared" ca="1" si="93"/>
        <v>1330.0540000000001</v>
      </c>
      <c r="T130" s="114">
        <f t="shared" ca="1" si="94"/>
        <v>1342.934</v>
      </c>
      <c r="U130" s="114">
        <f t="shared" ca="1" si="95"/>
        <v>1360.6539999999998</v>
      </c>
      <c r="V130" s="114">
        <f t="shared" ca="1" si="96"/>
        <v>1358.1039999999998</v>
      </c>
      <c r="W130" s="114">
        <f t="shared" ca="1" si="97"/>
        <v>1344.934</v>
      </c>
      <c r="X130" s="114">
        <f t="shared" ca="1" si="98"/>
        <v>1327.0539999999999</v>
      </c>
      <c r="Y130" s="114">
        <f t="shared" ca="1" si="99"/>
        <v>1304.204</v>
      </c>
      <c r="Z130" s="34"/>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row>
    <row r="131" spans="1:50" ht="18.75">
      <c r="A131" s="26">
        <v>7</v>
      </c>
      <c r="B131" s="114">
        <f t="shared" ca="1" si="76"/>
        <v>1307.2839999999999</v>
      </c>
      <c r="C131" s="114">
        <f t="shared" ca="1" si="77"/>
        <v>1287.114</v>
      </c>
      <c r="D131" s="114">
        <f t="shared" ca="1" si="78"/>
        <v>1257.9839999999999</v>
      </c>
      <c r="E131" s="114">
        <f t="shared" ca="1" si="79"/>
        <v>1234.684</v>
      </c>
      <c r="F131" s="114">
        <f t="shared" ca="1" si="80"/>
        <v>1254.454</v>
      </c>
      <c r="G131" s="114">
        <f t="shared" ca="1" si="81"/>
        <v>1313.4639999999999</v>
      </c>
      <c r="H131" s="114">
        <f t="shared" ca="1" si="82"/>
        <v>1334.8040000000001</v>
      </c>
      <c r="I131" s="114">
        <f t="shared" ca="1" si="83"/>
        <v>1336.124</v>
      </c>
      <c r="J131" s="114">
        <f t="shared" ca="1" si="84"/>
        <v>1343.144</v>
      </c>
      <c r="K131" s="114">
        <f t="shared" ca="1" si="85"/>
        <v>1378.894</v>
      </c>
      <c r="L131" s="114">
        <f t="shared" ca="1" si="86"/>
        <v>1377.0640000000001</v>
      </c>
      <c r="M131" s="114">
        <f t="shared" ca="1" si="87"/>
        <v>1370.654</v>
      </c>
      <c r="N131" s="114">
        <f t="shared" ca="1" si="88"/>
        <v>1341.2539999999999</v>
      </c>
      <c r="O131" s="114">
        <f t="shared" ca="1" si="89"/>
        <v>1342.7340000000002</v>
      </c>
      <c r="P131" s="114">
        <f t="shared" ca="1" si="90"/>
        <v>1338.8739999999998</v>
      </c>
      <c r="Q131" s="114">
        <f t="shared" ca="1" si="91"/>
        <v>1341.0439999999999</v>
      </c>
      <c r="R131" s="114">
        <f t="shared" ca="1" si="92"/>
        <v>1341.3940000000002</v>
      </c>
      <c r="S131" s="114">
        <f t="shared" ca="1" si="93"/>
        <v>1329.5940000000001</v>
      </c>
      <c r="T131" s="114">
        <f t="shared" ca="1" si="94"/>
        <v>1335.924</v>
      </c>
      <c r="U131" s="114">
        <f t="shared" ca="1" si="95"/>
        <v>1358.5740000000001</v>
      </c>
      <c r="V131" s="114">
        <f t="shared" ca="1" si="96"/>
        <v>1355.7739999999999</v>
      </c>
      <c r="W131" s="114">
        <f t="shared" ca="1" si="97"/>
        <v>1341.7840000000001</v>
      </c>
      <c r="X131" s="114">
        <f t="shared" ca="1" si="98"/>
        <v>1325.0139999999999</v>
      </c>
      <c r="Y131" s="114">
        <f t="shared" ca="1" si="99"/>
        <v>1298.6639999999998</v>
      </c>
      <c r="Z131" s="34"/>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row>
    <row r="132" spans="1:50" ht="18.75">
      <c r="A132" s="26">
        <v>8</v>
      </c>
      <c r="B132" s="114">
        <f t="shared" ca="1" si="76"/>
        <v>1312.2539999999999</v>
      </c>
      <c r="C132" s="114">
        <f t="shared" ca="1" si="77"/>
        <v>1306.2740000000001</v>
      </c>
      <c r="D132" s="114">
        <f t="shared" ca="1" si="78"/>
        <v>1255.8340000000001</v>
      </c>
      <c r="E132" s="114">
        <f t="shared" ca="1" si="79"/>
        <v>1241.2939999999999</v>
      </c>
      <c r="F132" s="114">
        <f t="shared" ca="1" si="80"/>
        <v>1260.0240000000001</v>
      </c>
      <c r="G132" s="114">
        <f t="shared" ca="1" si="81"/>
        <v>1288.0339999999999</v>
      </c>
      <c r="H132" s="114">
        <f t="shared" ca="1" si="82"/>
        <v>1314.1740000000002</v>
      </c>
      <c r="I132" s="114">
        <f t="shared" ca="1" si="83"/>
        <v>1322.5940000000001</v>
      </c>
      <c r="J132" s="114">
        <f t="shared" ca="1" si="84"/>
        <v>1333.914</v>
      </c>
      <c r="K132" s="114">
        <f t="shared" ca="1" si="85"/>
        <v>1337.6239999999998</v>
      </c>
      <c r="L132" s="114">
        <f t="shared" ca="1" si="86"/>
        <v>1380.174</v>
      </c>
      <c r="M132" s="114">
        <f t="shared" ca="1" si="87"/>
        <v>1370.7940000000001</v>
      </c>
      <c r="N132" s="114">
        <f t="shared" ca="1" si="88"/>
        <v>1331.0039999999999</v>
      </c>
      <c r="O132" s="114">
        <f t="shared" ca="1" si="89"/>
        <v>1334.5139999999999</v>
      </c>
      <c r="P132" s="114">
        <f t="shared" ca="1" si="90"/>
        <v>1337.9839999999999</v>
      </c>
      <c r="Q132" s="114">
        <f t="shared" ca="1" si="91"/>
        <v>1361.2139999999997</v>
      </c>
      <c r="R132" s="114">
        <f t="shared" ca="1" si="92"/>
        <v>1338.3539999999998</v>
      </c>
      <c r="S132" s="114">
        <f t="shared" ca="1" si="93"/>
        <v>1332.5039999999999</v>
      </c>
      <c r="T132" s="114">
        <f t="shared" ca="1" si="94"/>
        <v>1333.614</v>
      </c>
      <c r="U132" s="114">
        <f t="shared" ca="1" si="95"/>
        <v>1387.164</v>
      </c>
      <c r="V132" s="114">
        <f t="shared" ca="1" si="96"/>
        <v>1413.0740000000001</v>
      </c>
      <c r="W132" s="114">
        <f t="shared" ca="1" si="97"/>
        <v>1410.184</v>
      </c>
      <c r="X132" s="114">
        <f t="shared" ca="1" si="98"/>
        <v>1335.134</v>
      </c>
      <c r="Y132" s="114">
        <f t="shared" ca="1" si="99"/>
        <v>1324.864</v>
      </c>
      <c r="Z132" s="34"/>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row>
    <row r="133" spans="1:50" ht="18.75">
      <c r="A133" s="26">
        <v>9</v>
      </c>
      <c r="B133" s="114">
        <f t="shared" ca="1" si="76"/>
        <v>1285.0639999999999</v>
      </c>
      <c r="C133" s="114">
        <f t="shared" ca="1" si="77"/>
        <v>1267.644</v>
      </c>
      <c r="D133" s="114">
        <f t="shared" ca="1" si="78"/>
        <v>1242.8439999999998</v>
      </c>
      <c r="E133" s="114">
        <f t="shared" ca="1" si="79"/>
        <v>1244.164</v>
      </c>
      <c r="F133" s="114">
        <f t="shared" ca="1" si="80"/>
        <v>1245.414</v>
      </c>
      <c r="G133" s="114">
        <f t="shared" ca="1" si="81"/>
        <v>1257.6740000000002</v>
      </c>
      <c r="H133" s="114">
        <f t="shared" ca="1" si="82"/>
        <v>1266.8439999999998</v>
      </c>
      <c r="I133" s="114">
        <f t="shared" ca="1" si="83"/>
        <v>1296.1139999999998</v>
      </c>
      <c r="J133" s="114">
        <f t="shared" ca="1" si="84"/>
        <v>1311.2339999999999</v>
      </c>
      <c r="K133" s="114">
        <f t="shared" ca="1" si="85"/>
        <v>1314.934</v>
      </c>
      <c r="L133" s="114">
        <f t="shared" ca="1" si="86"/>
        <v>1334.7540000000001</v>
      </c>
      <c r="M133" s="114">
        <f t="shared" ca="1" si="87"/>
        <v>1322.384</v>
      </c>
      <c r="N133" s="114">
        <f t="shared" ca="1" si="88"/>
        <v>1318.194</v>
      </c>
      <c r="O133" s="114">
        <f t="shared" ca="1" si="89"/>
        <v>1321.2340000000002</v>
      </c>
      <c r="P133" s="114">
        <f t="shared" ca="1" si="90"/>
        <v>1324.8139999999999</v>
      </c>
      <c r="Q133" s="114">
        <f t="shared" ca="1" si="91"/>
        <v>1330.8539999999998</v>
      </c>
      <c r="R133" s="114">
        <f t="shared" ca="1" si="92"/>
        <v>1335.614</v>
      </c>
      <c r="S133" s="114">
        <f t="shared" ca="1" si="93"/>
        <v>1313.0239999999999</v>
      </c>
      <c r="T133" s="114">
        <f t="shared" ca="1" si="94"/>
        <v>1325.3240000000001</v>
      </c>
      <c r="U133" s="114">
        <f t="shared" ca="1" si="95"/>
        <v>1338.2339999999999</v>
      </c>
      <c r="V133" s="114">
        <f t="shared" ca="1" si="96"/>
        <v>1334.8340000000001</v>
      </c>
      <c r="W133" s="114">
        <f t="shared" ca="1" si="97"/>
        <v>1329.8039999999999</v>
      </c>
      <c r="X133" s="114">
        <f t="shared" ca="1" si="98"/>
        <v>1331.2639999999999</v>
      </c>
      <c r="Y133" s="114">
        <f t="shared" ca="1" si="99"/>
        <v>1320.9839999999999</v>
      </c>
      <c r="Z133" s="34"/>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row>
    <row r="134" spans="1:50" ht="18.75">
      <c r="A134" s="26">
        <v>10</v>
      </c>
      <c r="B134" s="114">
        <f t="shared" ca="1" si="76"/>
        <v>1277.9439999999997</v>
      </c>
      <c r="C134" s="114">
        <f t="shared" ca="1" si="77"/>
        <v>1268.384</v>
      </c>
      <c r="D134" s="114">
        <f t="shared" ca="1" si="78"/>
        <v>1254.7639999999999</v>
      </c>
      <c r="E134" s="114">
        <f t="shared" ca="1" si="79"/>
        <v>1260.444</v>
      </c>
      <c r="F134" s="114">
        <f t="shared" ca="1" si="80"/>
        <v>1291.444</v>
      </c>
      <c r="G134" s="114">
        <f t="shared" ca="1" si="81"/>
        <v>1329.9639999999999</v>
      </c>
      <c r="H134" s="114">
        <f t="shared" ca="1" si="82"/>
        <v>1330.0540000000001</v>
      </c>
      <c r="I134" s="114">
        <f t="shared" ca="1" si="83"/>
        <v>1345.5640000000001</v>
      </c>
      <c r="J134" s="114">
        <f t="shared" ca="1" si="84"/>
        <v>1347.204</v>
      </c>
      <c r="K134" s="114">
        <f t="shared" ca="1" si="85"/>
        <v>1348.7140000000002</v>
      </c>
      <c r="L134" s="114">
        <f t="shared" ca="1" si="86"/>
        <v>1367.104</v>
      </c>
      <c r="M134" s="114">
        <f t="shared" ca="1" si="87"/>
        <v>1367.704</v>
      </c>
      <c r="N134" s="114">
        <f t="shared" ca="1" si="88"/>
        <v>1360.1139999999998</v>
      </c>
      <c r="O134" s="114">
        <f t="shared" ca="1" si="89"/>
        <v>1360.7639999999999</v>
      </c>
      <c r="P134" s="114">
        <f t="shared" ca="1" si="90"/>
        <v>1355.7540000000001</v>
      </c>
      <c r="Q134" s="114">
        <f t="shared" ca="1" si="91"/>
        <v>1354.5639999999999</v>
      </c>
      <c r="R134" s="114">
        <f t="shared" ca="1" si="92"/>
        <v>1352.5339999999999</v>
      </c>
      <c r="S134" s="114">
        <f t="shared" ca="1" si="93"/>
        <v>1344.874</v>
      </c>
      <c r="T134" s="114">
        <f t="shared" ca="1" si="94"/>
        <v>1337.2539999999999</v>
      </c>
      <c r="U134" s="114">
        <f t="shared" ca="1" si="95"/>
        <v>1345.8440000000001</v>
      </c>
      <c r="V134" s="114">
        <f t="shared" ca="1" si="96"/>
        <v>1340.704</v>
      </c>
      <c r="W134" s="114">
        <f t="shared" ca="1" si="97"/>
        <v>1332.0739999999998</v>
      </c>
      <c r="X134" s="114">
        <f t="shared" ca="1" si="98"/>
        <v>1335.0540000000001</v>
      </c>
      <c r="Y134" s="114">
        <f t="shared" ca="1" si="99"/>
        <v>1337.4839999999999</v>
      </c>
      <c r="Z134" s="34"/>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row>
    <row r="135" spans="1:50" ht="18.75">
      <c r="A135" s="26">
        <v>11</v>
      </c>
      <c r="B135" s="114">
        <f t="shared" ca="1" si="76"/>
        <v>1302.3139999999999</v>
      </c>
      <c r="C135" s="114">
        <f t="shared" ca="1" si="77"/>
        <v>1289.0739999999998</v>
      </c>
      <c r="D135" s="114">
        <f t="shared" ca="1" si="78"/>
        <v>1267.8739999999998</v>
      </c>
      <c r="E135" s="114">
        <f t="shared" ca="1" si="79"/>
        <v>1258.914</v>
      </c>
      <c r="F135" s="114">
        <f t="shared" ca="1" si="80"/>
        <v>1321.144</v>
      </c>
      <c r="G135" s="114">
        <f t="shared" ca="1" si="81"/>
        <v>1342.5039999999999</v>
      </c>
      <c r="H135" s="114">
        <f t="shared" ca="1" si="82"/>
        <v>1341.5640000000001</v>
      </c>
      <c r="I135" s="114">
        <f t="shared" ca="1" si="83"/>
        <v>1356.674</v>
      </c>
      <c r="J135" s="114">
        <f t="shared" ca="1" si="84"/>
        <v>1371.394</v>
      </c>
      <c r="K135" s="114">
        <f t="shared" ca="1" si="85"/>
        <v>1359.7839999999999</v>
      </c>
      <c r="L135" s="114">
        <f t="shared" ca="1" si="86"/>
        <v>1368.944</v>
      </c>
      <c r="M135" s="114">
        <f t="shared" ca="1" si="87"/>
        <v>1380.204</v>
      </c>
      <c r="N135" s="114">
        <f t="shared" ca="1" si="88"/>
        <v>1379.404</v>
      </c>
      <c r="O135" s="114">
        <f t="shared" ca="1" si="89"/>
        <v>1390.0239999999999</v>
      </c>
      <c r="P135" s="114">
        <f t="shared" ca="1" si="90"/>
        <v>1386.7539999999999</v>
      </c>
      <c r="Q135" s="114">
        <f t="shared" ca="1" si="91"/>
        <v>1377.684</v>
      </c>
      <c r="R135" s="114">
        <f t="shared" ca="1" si="92"/>
        <v>1366.8139999999999</v>
      </c>
      <c r="S135" s="114">
        <f t="shared" ca="1" si="93"/>
        <v>1346.4139999999998</v>
      </c>
      <c r="T135" s="114">
        <f t="shared" ca="1" si="94"/>
        <v>1339.0840000000001</v>
      </c>
      <c r="U135" s="114">
        <f t="shared" ca="1" si="95"/>
        <v>1367.204</v>
      </c>
      <c r="V135" s="114">
        <f t="shared" ca="1" si="96"/>
        <v>1375.8239999999998</v>
      </c>
      <c r="W135" s="114">
        <f t="shared" ca="1" si="97"/>
        <v>1361.8539999999998</v>
      </c>
      <c r="X135" s="114">
        <f t="shared" ca="1" si="98"/>
        <v>1364.5540000000001</v>
      </c>
      <c r="Y135" s="114">
        <f t="shared" ca="1" si="99"/>
        <v>1330.434</v>
      </c>
      <c r="Z135" s="34"/>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row>
    <row r="136" spans="1:50" ht="18.75">
      <c r="A136" s="26">
        <v>12</v>
      </c>
      <c r="B136" s="114">
        <f t="shared" ca="1" si="76"/>
        <v>1253.414</v>
      </c>
      <c r="C136" s="114">
        <f t="shared" ca="1" si="77"/>
        <v>1235.9039999999998</v>
      </c>
      <c r="D136" s="114">
        <f t="shared" ca="1" si="78"/>
        <v>1216.2439999999999</v>
      </c>
      <c r="E136" s="114">
        <f t="shared" ca="1" si="79"/>
        <v>1188.174</v>
      </c>
      <c r="F136" s="114">
        <f t="shared" ca="1" si="80"/>
        <v>1190.8139999999999</v>
      </c>
      <c r="G136" s="114">
        <f t="shared" ca="1" si="81"/>
        <v>1240.5640000000001</v>
      </c>
      <c r="H136" s="114">
        <f t="shared" ca="1" si="82"/>
        <v>1248.2739999999999</v>
      </c>
      <c r="I136" s="114">
        <f t="shared" ca="1" si="83"/>
        <v>1266.7840000000001</v>
      </c>
      <c r="J136" s="114">
        <f t="shared" ca="1" si="84"/>
        <v>1283.7739999999999</v>
      </c>
      <c r="K136" s="114">
        <f t="shared" ca="1" si="85"/>
        <v>1284.394</v>
      </c>
      <c r="L136" s="114">
        <f t="shared" ca="1" si="86"/>
        <v>1292.4540000000002</v>
      </c>
      <c r="M136" s="114">
        <f t="shared" ca="1" si="87"/>
        <v>1294.9739999999999</v>
      </c>
      <c r="N136" s="114">
        <f t="shared" ca="1" si="88"/>
        <v>1293.374</v>
      </c>
      <c r="O136" s="114">
        <f t="shared" ca="1" si="89"/>
        <v>1301.854</v>
      </c>
      <c r="P136" s="114">
        <f t="shared" ca="1" si="90"/>
        <v>1306.364</v>
      </c>
      <c r="Q136" s="114">
        <f t="shared" ca="1" si="91"/>
        <v>1312.0039999999999</v>
      </c>
      <c r="R136" s="114">
        <f t="shared" ca="1" si="92"/>
        <v>1311.4639999999999</v>
      </c>
      <c r="S136" s="114">
        <f t="shared" ca="1" si="93"/>
        <v>1281.9639999999999</v>
      </c>
      <c r="T136" s="114">
        <f t="shared" ca="1" si="94"/>
        <v>1295.934</v>
      </c>
      <c r="U136" s="114">
        <f t="shared" ca="1" si="95"/>
        <v>1309.4839999999999</v>
      </c>
      <c r="V136" s="114">
        <f t="shared" ca="1" si="96"/>
        <v>1327.444</v>
      </c>
      <c r="W136" s="114">
        <f t="shared" ca="1" si="97"/>
        <v>1308.874</v>
      </c>
      <c r="X136" s="114">
        <f t="shared" ca="1" si="98"/>
        <v>1313.2339999999999</v>
      </c>
      <c r="Y136" s="114">
        <f t="shared" ca="1" si="99"/>
        <v>1277.5639999999999</v>
      </c>
      <c r="Z136" s="34"/>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row>
    <row r="137" spans="1:50" ht="18.75">
      <c r="A137" s="26">
        <v>13</v>
      </c>
      <c r="B137" s="114">
        <f t="shared" ca="1" si="76"/>
        <v>1188.384</v>
      </c>
      <c r="C137" s="114">
        <f t="shared" ca="1" si="77"/>
        <v>1177.3139999999999</v>
      </c>
      <c r="D137" s="114">
        <f t="shared" ca="1" si="78"/>
        <v>1161.3240000000001</v>
      </c>
      <c r="E137" s="114">
        <f t="shared" ca="1" si="79"/>
        <v>1144.5339999999999</v>
      </c>
      <c r="F137" s="114">
        <f t="shared" ca="1" si="80"/>
        <v>1211.674</v>
      </c>
      <c r="G137" s="114">
        <f t="shared" ca="1" si="81"/>
        <v>1246.4639999999999</v>
      </c>
      <c r="H137" s="114">
        <f t="shared" ca="1" si="82"/>
        <v>1248.104</v>
      </c>
      <c r="I137" s="114">
        <f t="shared" ca="1" si="83"/>
        <v>1256.4239999999998</v>
      </c>
      <c r="J137" s="114">
        <f t="shared" ca="1" si="84"/>
        <v>1262.8039999999999</v>
      </c>
      <c r="K137" s="114">
        <f t="shared" ca="1" si="85"/>
        <v>1297.0539999999999</v>
      </c>
      <c r="L137" s="114">
        <f t="shared" ca="1" si="86"/>
        <v>1300.874</v>
      </c>
      <c r="M137" s="114">
        <f t="shared" ca="1" si="87"/>
        <v>1268.5739999999998</v>
      </c>
      <c r="N137" s="114">
        <f t="shared" ca="1" si="88"/>
        <v>1266.2440000000001</v>
      </c>
      <c r="O137" s="114">
        <f t="shared" ca="1" si="89"/>
        <v>1268.9939999999999</v>
      </c>
      <c r="P137" s="114">
        <f t="shared" ca="1" si="90"/>
        <v>1271.3240000000001</v>
      </c>
      <c r="Q137" s="114">
        <f t="shared" ca="1" si="91"/>
        <v>1270.3839999999998</v>
      </c>
      <c r="R137" s="114">
        <f t="shared" ca="1" si="92"/>
        <v>1265.1740000000002</v>
      </c>
      <c r="S137" s="114">
        <f t="shared" ca="1" si="93"/>
        <v>1254.2739999999999</v>
      </c>
      <c r="T137" s="114">
        <f t="shared" ca="1" si="94"/>
        <v>1262.8839999999998</v>
      </c>
      <c r="U137" s="114">
        <f t="shared" ca="1" si="95"/>
        <v>1268.4639999999999</v>
      </c>
      <c r="V137" s="114">
        <f t="shared" ca="1" si="96"/>
        <v>1271.7740000000001</v>
      </c>
      <c r="W137" s="114">
        <f t="shared" ca="1" si="97"/>
        <v>1259.394</v>
      </c>
      <c r="X137" s="114">
        <f t="shared" ca="1" si="98"/>
        <v>1258.5239999999999</v>
      </c>
      <c r="Y137" s="114">
        <f t="shared" ca="1" si="99"/>
        <v>1231.5440000000001</v>
      </c>
      <c r="Z137" s="34"/>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row>
    <row r="138" spans="1:50" ht="18.75">
      <c r="A138" s="26">
        <v>14</v>
      </c>
      <c r="B138" s="114">
        <f t="shared" ca="1" si="76"/>
        <v>1206.0540000000001</v>
      </c>
      <c r="C138" s="114">
        <f t="shared" ca="1" si="77"/>
        <v>1200.2339999999999</v>
      </c>
      <c r="D138" s="114">
        <f t="shared" ca="1" si="78"/>
        <v>1183.684</v>
      </c>
      <c r="E138" s="114">
        <f t="shared" ca="1" si="79"/>
        <v>1214.5639999999999</v>
      </c>
      <c r="F138" s="114">
        <f t="shared" ca="1" si="80"/>
        <v>1215.1839999999997</v>
      </c>
      <c r="G138" s="114">
        <f t="shared" ca="1" si="81"/>
        <v>1263.0039999999999</v>
      </c>
      <c r="H138" s="114">
        <f t="shared" ca="1" si="82"/>
        <v>1262.5740000000001</v>
      </c>
      <c r="I138" s="114">
        <f t="shared" ca="1" si="83"/>
        <v>1266.4640000000002</v>
      </c>
      <c r="J138" s="114">
        <f t="shared" ca="1" si="84"/>
        <v>1277.5939999999998</v>
      </c>
      <c r="K138" s="114">
        <f t="shared" ca="1" si="85"/>
        <v>1266.0439999999999</v>
      </c>
      <c r="L138" s="114">
        <f t="shared" ca="1" si="86"/>
        <v>1292.0139999999999</v>
      </c>
      <c r="M138" s="114">
        <f t="shared" ca="1" si="87"/>
        <v>1276.5139999999999</v>
      </c>
      <c r="N138" s="114">
        <f t="shared" ca="1" si="88"/>
        <v>1271.664</v>
      </c>
      <c r="O138" s="114">
        <f t="shared" ca="1" si="89"/>
        <v>1287.664</v>
      </c>
      <c r="P138" s="114">
        <f t="shared" ca="1" si="90"/>
        <v>1285.7140000000002</v>
      </c>
      <c r="Q138" s="114">
        <f t="shared" ca="1" si="91"/>
        <v>1280.634</v>
      </c>
      <c r="R138" s="114">
        <f t="shared" ca="1" si="92"/>
        <v>1277.0339999999999</v>
      </c>
      <c r="S138" s="114">
        <f t="shared" ca="1" si="93"/>
        <v>1259.604</v>
      </c>
      <c r="T138" s="114">
        <f t="shared" ca="1" si="94"/>
        <v>1258.384</v>
      </c>
      <c r="U138" s="114">
        <f t="shared" ca="1" si="95"/>
        <v>1268.3539999999998</v>
      </c>
      <c r="V138" s="114">
        <f t="shared" ca="1" si="96"/>
        <v>1274.0640000000001</v>
      </c>
      <c r="W138" s="114">
        <f t="shared" ca="1" si="97"/>
        <v>1257.2339999999999</v>
      </c>
      <c r="X138" s="114">
        <f t="shared" ca="1" si="98"/>
        <v>1257.2439999999997</v>
      </c>
      <c r="Y138" s="114">
        <f t="shared" ca="1" si="99"/>
        <v>1234.7339999999999</v>
      </c>
      <c r="Z138" s="34"/>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row>
    <row r="139" spans="1:50" ht="18.75">
      <c r="A139" s="26">
        <v>15</v>
      </c>
      <c r="B139" s="114">
        <f t="shared" ca="1" si="76"/>
        <v>1263.394</v>
      </c>
      <c r="C139" s="114">
        <f t="shared" ca="1" si="77"/>
        <v>1259.194</v>
      </c>
      <c r="D139" s="114">
        <f t="shared" ca="1" si="78"/>
        <v>1228.194</v>
      </c>
      <c r="E139" s="114">
        <f t="shared" ca="1" si="79"/>
        <v>1246.194</v>
      </c>
      <c r="F139" s="114">
        <f t="shared" ca="1" si="80"/>
        <v>1265.9440000000002</v>
      </c>
      <c r="G139" s="114">
        <f t="shared" ca="1" si="81"/>
        <v>1302.384</v>
      </c>
      <c r="H139" s="114">
        <f t="shared" ca="1" si="82"/>
        <v>1308.4739999999999</v>
      </c>
      <c r="I139" s="114">
        <f t="shared" ca="1" si="83"/>
        <v>1322.4839999999999</v>
      </c>
      <c r="J139" s="114">
        <f t="shared" ca="1" si="84"/>
        <v>1338.0739999999998</v>
      </c>
      <c r="K139" s="114">
        <f t="shared" ca="1" si="85"/>
        <v>1347.874</v>
      </c>
      <c r="L139" s="114">
        <f t="shared" ca="1" si="86"/>
        <v>1340.9039999999998</v>
      </c>
      <c r="M139" s="114">
        <f t="shared" ca="1" si="87"/>
        <v>1338.174</v>
      </c>
      <c r="N139" s="114">
        <f t="shared" ca="1" si="88"/>
        <v>1337.9639999999999</v>
      </c>
      <c r="O139" s="114">
        <f t="shared" ca="1" si="89"/>
        <v>1346.0539999999999</v>
      </c>
      <c r="P139" s="114">
        <f t="shared" ca="1" si="90"/>
        <v>1348.354</v>
      </c>
      <c r="Q139" s="114">
        <f t="shared" ca="1" si="91"/>
        <v>1348.5640000000001</v>
      </c>
      <c r="R139" s="114">
        <f t="shared" ca="1" si="92"/>
        <v>1343.614</v>
      </c>
      <c r="S139" s="114">
        <f t="shared" ca="1" si="93"/>
        <v>1328.0940000000001</v>
      </c>
      <c r="T139" s="114">
        <f t="shared" ca="1" si="94"/>
        <v>1339.5439999999999</v>
      </c>
      <c r="U139" s="114">
        <f t="shared" ca="1" si="95"/>
        <v>1343.4940000000001</v>
      </c>
      <c r="V139" s="114">
        <f t="shared" ca="1" si="96"/>
        <v>1335.0039999999999</v>
      </c>
      <c r="W139" s="114">
        <f t="shared" ca="1" si="97"/>
        <v>1328.9740000000002</v>
      </c>
      <c r="X139" s="114">
        <f t="shared" ca="1" si="98"/>
        <v>1329.0740000000001</v>
      </c>
      <c r="Y139" s="114">
        <f t="shared" ca="1" si="99"/>
        <v>1292.7540000000001</v>
      </c>
      <c r="Z139" s="34"/>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row>
    <row r="140" spans="1:50" ht="18.75">
      <c r="A140" s="26">
        <v>16</v>
      </c>
      <c r="B140" s="114">
        <f t="shared" ca="1" si="76"/>
        <v>1266.5740000000001</v>
      </c>
      <c r="C140" s="114">
        <f t="shared" ca="1" si="77"/>
        <v>1258.0140000000001</v>
      </c>
      <c r="D140" s="114">
        <f t="shared" ca="1" si="78"/>
        <v>1231.0140000000001</v>
      </c>
      <c r="E140" s="114">
        <f t="shared" ca="1" si="79"/>
        <v>1230.5540000000001</v>
      </c>
      <c r="F140" s="114">
        <f t="shared" ca="1" si="80"/>
        <v>1242.7339999999999</v>
      </c>
      <c r="G140" s="114">
        <f t="shared" ca="1" si="81"/>
        <v>1276.7639999999999</v>
      </c>
      <c r="H140" s="114">
        <f t="shared" ca="1" si="82"/>
        <v>1292.5039999999999</v>
      </c>
      <c r="I140" s="114">
        <f t="shared" ca="1" si="83"/>
        <v>1305.3339999999998</v>
      </c>
      <c r="J140" s="114">
        <f t="shared" ca="1" si="84"/>
        <v>1324.5539999999999</v>
      </c>
      <c r="K140" s="114">
        <f t="shared" ca="1" si="85"/>
        <v>1335.364</v>
      </c>
      <c r="L140" s="114">
        <f t="shared" ca="1" si="86"/>
        <v>1335.5239999999999</v>
      </c>
      <c r="M140" s="114">
        <f t="shared" ca="1" si="87"/>
        <v>1334.3040000000001</v>
      </c>
      <c r="N140" s="114">
        <f t="shared" ca="1" si="88"/>
        <v>1341.9839999999999</v>
      </c>
      <c r="O140" s="114">
        <f t="shared" ca="1" si="89"/>
        <v>1343.934</v>
      </c>
      <c r="P140" s="114">
        <f t="shared" ca="1" si="90"/>
        <v>1345.8339999999998</v>
      </c>
      <c r="Q140" s="114">
        <f t="shared" ca="1" si="91"/>
        <v>1352.624</v>
      </c>
      <c r="R140" s="114">
        <f t="shared" ca="1" si="92"/>
        <v>1346.9839999999999</v>
      </c>
      <c r="S140" s="114">
        <f t="shared" ca="1" si="93"/>
        <v>1340.874</v>
      </c>
      <c r="T140" s="114">
        <f t="shared" ca="1" si="94"/>
        <v>1342.9639999999999</v>
      </c>
      <c r="U140" s="114">
        <f t="shared" ca="1" si="95"/>
        <v>1345.4739999999999</v>
      </c>
      <c r="V140" s="114">
        <f t="shared" ca="1" si="96"/>
        <v>1332.5339999999999</v>
      </c>
      <c r="W140" s="114">
        <f t="shared" ca="1" si="97"/>
        <v>1317.684</v>
      </c>
      <c r="X140" s="114">
        <f t="shared" ca="1" si="98"/>
        <v>1318.144</v>
      </c>
      <c r="Y140" s="114">
        <f t="shared" ca="1" si="99"/>
        <v>1289.8040000000001</v>
      </c>
      <c r="Z140" s="34"/>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row>
    <row r="141" spans="1:50" ht="18.75">
      <c r="A141" s="26">
        <v>17</v>
      </c>
      <c r="B141" s="114">
        <f t="shared" ca="1" si="76"/>
        <v>1226.5939999999998</v>
      </c>
      <c r="C141" s="114">
        <f t="shared" ca="1" si="77"/>
        <v>1226.4739999999999</v>
      </c>
      <c r="D141" s="114">
        <f t="shared" ca="1" si="78"/>
        <v>1223.394</v>
      </c>
      <c r="E141" s="114">
        <f t="shared" ca="1" si="79"/>
        <v>1227.6039999999998</v>
      </c>
      <c r="F141" s="114">
        <f t="shared" ca="1" si="80"/>
        <v>1268.9139999999998</v>
      </c>
      <c r="G141" s="114">
        <f t="shared" ca="1" si="81"/>
        <v>1312.5439999999999</v>
      </c>
      <c r="H141" s="114">
        <f t="shared" ca="1" si="82"/>
        <v>1314.7540000000001</v>
      </c>
      <c r="I141" s="114">
        <f t="shared" ca="1" si="83"/>
        <v>1321.5039999999999</v>
      </c>
      <c r="J141" s="114">
        <f t="shared" ca="1" si="84"/>
        <v>1332.8339999999998</v>
      </c>
      <c r="K141" s="114">
        <f t="shared" ca="1" si="85"/>
        <v>1663.354</v>
      </c>
      <c r="L141" s="114">
        <f t="shared" ca="1" si="86"/>
        <v>1664.5940000000001</v>
      </c>
      <c r="M141" s="114">
        <f t="shared" ca="1" si="87"/>
        <v>1664.5839999999998</v>
      </c>
      <c r="N141" s="114">
        <f t="shared" ca="1" si="88"/>
        <v>1664.9440000000002</v>
      </c>
      <c r="O141" s="114">
        <f t="shared" ca="1" si="89"/>
        <v>1664.8139999999999</v>
      </c>
      <c r="P141" s="114">
        <f t="shared" ca="1" si="90"/>
        <v>1664.6239999999998</v>
      </c>
      <c r="Q141" s="114">
        <f t="shared" ca="1" si="91"/>
        <v>1664.4040000000002</v>
      </c>
      <c r="R141" s="114">
        <f t="shared" ca="1" si="92"/>
        <v>1330.2939999999999</v>
      </c>
      <c r="S141" s="114">
        <f t="shared" ca="1" si="93"/>
        <v>1665.3339999999998</v>
      </c>
      <c r="T141" s="114">
        <f t="shared" ca="1" si="94"/>
        <v>1665.454</v>
      </c>
      <c r="U141" s="114">
        <f t="shared" ca="1" si="95"/>
        <v>1665.2339999999999</v>
      </c>
      <c r="V141" s="114">
        <f t="shared" ca="1" si="96"/>
        <v>1281.154</v>
      </c>
      <c r="W141" s="114">
        <f t="shared" ca="1" si="97"/>
        <v>1274.2239999999999</v>
      </c>
      <c r="X141" s="114">
        <f t="shared" ca="1" si="98"/>
        <v>1256.0239999999999</v>
      </c>
      <c r="Y141" s="114">
        <f t="shared" ca="1" si="99"/>
        <v>1239.394</v>
      </c>
      <c r="Z141" s="34"/>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row>
    <row r="142" spans="1:50" ht="18.75">
      <c r="A142" s="26">
        <v>18</v>
      </c>
      <c r="B142" s="114">
        <f t="shared" ca="1" si="76"/>
        <v>1214.5739999999998</v>
      </c>
      <c r="C142" s="114">
        <f t="shared" ca="1" si="77"/>
        <v>1229.4340000000002</v>
      </c>
      <c r="D142" s="114">
        <f t="shared" ca="1" si="78"/>
        <v>1213.2639999999999</v>
      </c>
      <c r="E142" s="114">
        <f t="shared" ca="1" si="79"/>
        <v>1219.9739999999999</v>
      </c>
      <c r="F142" s="114">
        <f t="shared" ca="1" si="80"/>
        <v>1256.0940000000001</v>
      </c>
      <c r="G142" s="114">
        <f t="shared" ca="1" si="81"/>
        <v>1666.7140000000002</v>
      </c>
      <c r="H142" s="114">
        <f t="shared" ca="1" si="82"/>
        <v>1666.0640000000001</v>
      </c>
      <c r="I142" s="114">
        <f t="shared" ca="1" si="83"/>
        <v>1665.9739999999999</v>
      </c>
      <c r="J142" s="114">
        <f t="shared" ca="1" si="84"/>
        <v>1665.3539999999998</v>
      </c>
      <c r="K142" s="114">
        <f t="shared" ca="1" si="85"/>
        <v>1665.4440000000002</v>
      </c>
      <c r="L142" s="114">
        <f t="shared" ca="1" si="86"/>
        <v>1665.2040000000002</v>
      </c>
      <c r="M142" s="114">
        <f t="shared" ca="1" si="87"/>
        <v>1665.7640000000001</v>
      </c>
      <c r="N142" s="114">
        <f t="shared" ca="1" si="88"/>
        <v>1667.0639999999999</v>
      </c>
      <c r="O142" s="114">
        <f t="shared" ca="1" si="89"/>
        <v>1666.4940000000001</v>
      </c>
      <c r="P142" s="114">
        <f t="shared" ca="1" si="90"/>
        <v>1665.4840000000002</v>
      </c>
      <c r="Q142" s="114">
        <f t="shared" ca="1" si="91"/>
        <v>1665.2240000000002</v>
      </c>
      <c r="R142" s="114">
        <f t="shared" ca="1" si="92"/>
        <v>1664.5139999999999</v>
      </c>
      <c r="S142" s="114">
        <f t="shared" ca="1" si="93"/>
        <v>1666.2239999999999</v>
      </c>
      <c r="T142" s="114">
        <f t="shared" ca="1" si="94"/>
        <v>1666.0739999999998</v>
      </c>
      <c r="U142" s="114">
        <f t="shared" ca="1" si="95"/>
        <v>1665.434</v>
      </c>
      <c r="V142" s="114">
        <f t="shared" ca="1" si="96"/>
        <v>1284.2739999999999</v>
      </c>
      <c r="W142" s="114">
        <f t="shared" ca="1" si="97"/>
        <v>1274.9939999999999</v>
      </c>
      <c r="X142" s="114">
        <f t="shared" ca="1" si="98"/>
        <v>1242.0239999999999</v>
      </c>
      <c r="Y142" s="114">
        <f t="shared" ca="1" si="99"/>
        <v>1232.4639999999999</v>
      </c>
      <c r="Z142" s="34"/>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row>
    <row r="143" spans="1:50" ht="18.75">
      <c r="A143" s="26">
        <v>19</v>
      </c>
      <c r="B143" s="114">
        <f t="shared" ca="1" si="76"/>
        <v>1186.8439999999998</v>
      </c>
      <c r="C143" s="114">
        <f t="shared" ca="1" si="77"/>
        <v>1184.5139999999999</v>
      </c>
      <c r="D143" s="114">
        <f t="shared" ca="1" si="78"/>
        <v>1153.5840000000001</v>
      </c>
      <c r="E143" s="114">
        <f t="shared" ca="1" si="79"/>
        <v>1167.364</v>
      </c>
      <c r="F143" s="114">
        <f t="shared" ca="1" si="80"/>
        <v>1218.4939999999999</v>
      </c>
      <c r="G143" s="114">
        <f t="shared" ca="1" si="81"/>
        <v>1256.0739999999998</v>
      </c>
      <c r="H143" s="114">
        <f t="shared" ca="1" si="82"/>
        <v>1665.0240000000001</v>
      </c>
      <c r="I143" s="114">
        <f t="shared" ca="1" si="83"/>
        <v>1664.9040000000002</v>
      </c>
      <c r="J143" s="114">
        <f t="shared" ca="1" si="84"/>
        <v>1663.9840000000002</v>
      </c>
      <c r="K143" s="114">
        <f t="shared" ca="1" si="85"/>
        <v>1664.2539999999999</v>
      </c>
      <c r="L143" s="114">
        <f t="shared" ca="1" si="86"/>
        <v>1664.1840000000002</v>
      </c>
      <c r="M143" s="114">
        <f t="shared" ca="1" si="87"/>
        <v>1663.9739999999999</v>
      </c>
      <c r="N143" s="114">
        <f t="shared" ca="1" si="88"/>
        <v>1664.5240000000001</v>
      </c>
      <c r="O143" s="114">
        <f t="shared" ca="1" si="89"/>
        <v>1665.8139999999999</v>
      </c>
      <c r="P143" s="114">
        <f t="shared" ca="1" si="90"/>
        <v>1665.8339999999998</v>
      </c>
      <c r="Q143" s="114">
        <f t="shared" ca="1" si="91"/>
        <v>1665.7339999999999</v>
      </c>
      <c r="R143" s="114">
        <f t="shared" ca="1" si="92"/>
        <v>1665.5139999999999</v>
      </c>
      <c r="S143" s="114">
        <f t="shared" ca="1" si="93"/>
        <v>1665.7240000000002</v>
      </c>
      <c r="T143" s="114">
        <f t="shared" ca="1" si="94"/>
        <v>1665.2640000000001</v>
      </c>
      <c r="U143" s="114">
        <f t="shared" ca="1" si="95"/>
        <v>1664.7139999999999</v>
      </c>
      <c r="V143" s="114">
        <f t="shared" ca="1" si="96"/>
        <v>1664.2339999999999</v>
      </c>
      <c r="W143" s="114">
        <f t="shared" ca="1" si="97"/>
        <v>1247.8040000000001</v>
      </c>
      <c r="X143" s="114">
        <f t="shared" ca="1" si="98"/>
        <v>1208.7340000000002</v>
      </c>
      <c r="Y143" s="114">
        <f t="shared" ca="1" si="99"/>
        <v>1230.5640000000001</v>
      </c>
      <c r="Z143" s="34"/>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row>
    <row r="144" spans="1:50" ht="18.75">
      <c r="A144" s="26">
        <v>20</v>
      </c>
      <c r="B144" s="114">
        <f t="shared" ca="1" si="76"/>
        <v>1223.5340000000001</v>
      </c>
      <c r="C144" s="114">
        <f t="shared" ca="1" si="77"/>
        <v>1220.6039999999998</v>
      </c>
      <c r="D144" s="114">
        <f t="shared" ca="1" si="78"/>
        <v>1186.2939999999999</v>
      </c>
      <c r="E144" s="114">
        <f t="shared" ca="1" si="79"/>
        <v>1193.9239999999998</v>
      </c>
      <c r="F144" s="114">
        <f t="shared" ca="1" si="80"/>
        <v>1666.6139999999998</v>
      </c>
      <c r="G144" s="114">
        <f t="shared" ca="1" si="81"/>
        <v>1664.614</v>
      </c>
      <c r="H144" s="114">
        <f t="shared" ca="1" si="82"/>
        <v>1666.4839999999999</v>
      </c>
      <c r="I144" s="114">
        <f t="shared" ca="1" si="83"/>
        <v>1666.2739999999999</v>
      </c>
      <c r="J144" s="114">
        <f t="shared" ca="1" si="84"/>
        <v>1664.874</v>
      </c>
      <c r="K144" s="114">
        <f t="shared" ca="1" si="85"/>
        <v>1664.9739999999999</v>
      </c>
      <c r="L144" s="114">
        <f t="shared" ca="1" si="86"/>
        <v>1664.914</v>
      </c>
      <c r="M144" s="114">
        <f t="shared" ca="1" si="87"/>
        <v>1664.674</v>
      </c>
      <c r="N144" s="114">
        <f t="shared" ca="1" si="88"/>
        <v>1665.2339999999999</v>
      </c>
      <c r="O144" s="114">
        <f t="shared" ca="1" si="89"/>
        <v>1667.0039999999999</v>
      </c>
      <c r="P144" s="114">
        <f t="shared" ca="1" si="90"/>
        <v>1666.7839999999999</v>
      </c>
      <c r="Q144" s="114">
        <f t="shared" ca="1" si="91"/>
        <v>1666.704</v>
      </c>
      <c r="R144" s="114">
        <f t="shared" ca="1" si="92"/>
        <v>1666.1139999999998</v>
      </c>
      <c r="S144" s="114">
        <f t="shared" ca="1" si="93"/>
        <v>1667.5740000000001</v>
      </c>
      <c r="T144" s="114">
        <f t="shared" ca="1" si="94"/>
        <v>1665.7640000000001</v>
      </c>
      <c r="U144" s="114">
        <f t="shared" ca="1" si="95"/>
        <v>1665.104</v>
      </c>
      <c r="V144" s="114">
        <f t="shared" ca="1" si="96"/>
        <v>1663.914</v>
      </c>
      <c r="W144" s="114">
        <f t="shared" ca="1" si="97"/>
        <v>1263.5539999999999</v>
      </c>
      <c r="X144" s="114">
        <f t="shared" ca="1" si="98"/>
        <v>1245.174</v>
      </c>
      <c r="Y144" s="114">
        <f t="shared" ca="1" si="99"/>
        <v>1241.2739999999999</v>
      </c>
      <c r="Z144" s="34"/>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row>
    <row r="145" spans="1:50" ht="18.75">
      <c r="A145" s="26">
        <v>21</v>
      </c>
      <c r="B145" s="114">
        <f t="shared" ca="1" si="76"/>
        <v>1240.3539999999998</v>
      </c>
      <c r="C145" s="114">
        <f t="shared" ca="1" si="77"/>
        <v>1239.5739999999998</v>
      </c>
      <c r="D145" s="114">
        <f t="shared" ca="1" si="78"/>
        <v>1213.7739999999999</v>
      </c>
      <c r="E145" s="114">
        <f t="shared" ca="1" si="79"/>
        <v>1230.4540000000002</v>
      </c>
      <c r="F145" s="114">
        <f t="shared" ca="1" si="80"/>
        <v>1281.9939999999999</v>
      </c>
      <c r="G145" s="114">
        <f t="shared" ca="1" si="81"/>
        <v>1676.6239999999998</v>
      </c>
      <c r="H145" s="114">
        <f t="shared" ca="1" si="82"/>
        <v>1677.674</v>
      </c>
      <c r="I145" s="114">
        <f t="shared" ca="1" si="83"/>
        <v>1677.1940000000002</v>
      </c>
      <c r="J145" s="114">
        <f t="shared" ca="1" si="84"/>
        <v>1676.0139999999999</v>
      </c>
      <c r="K145" s="114">
        <f t="shared" ca="1" si="85"/>
        <v>1676.0839999999998</v>
      </c>
      <c r="L145" s="114">
        <f t="shared" ca="1" si="86"/>
        <v>1675.7940000000001</v>
      </c>
      <c r="M145" s="114">
        <f t="shared" ca="1" si="87"/>
        <v>1676.5539999999999</v>
      </c>
      <c r="N145" s="114">
        <f t="shared" ca="1" si="88"/>
        <v>1678.6640000000002</v>
      </c>
      <c r="O145" s="114">
        <f t="shared" ca="1" si="89"/>
        <v>1677.8640000000003</v>
      </c>
      <c r="P145" s="114">
        <f t="shared" ca="1" si="90"/>
        <v>1677.674</v>
      </c>
      <c r="Q145" s="114">
        <f t="shared" ca="1" si="91"/>
        <v>1677.164</v>
      </c>
      <c r="R145" s="114">
        <f t="shared" ca="1" si="92"/>
        <v>1676.5539999999999</v>
      </c>
      <c r="S145" s="114">
        <f t="shared" ca="1" si="93"/>
        <v>1677.7940000000001</v>
      </c>
      <c r="T145" s="114">
        <f t="shared" ca="1" si="94"/>
        <v>1676.2839999999997</v>
      </c>
      <c r="U145" s="114">
        <f t="shared" ca="1" si="95"/>
        <v>1675.6639999999998</v>
      </c>
      <c r="V145" s="114">
        <f t="shared" ca="1" si="96"/>
        <v>1674.2639999999999</v>
      </c>
      <c r="W145" s="114">
        <f t="shared" ca="1" si="97"/>
        <v>1315.0340000000001</v>
      </c>
      <c r="X145" s="114">
        <f t="shared" ca="1" si="98"/>
        <v>1274.5939999999998</v>
      </c>
      <c r="Y145" s="114">
        <f t="shared" ca="1" si="99"/>
        <v>1274.164</v>
      </c>
      <c r="Z145" s="34"/>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row>
    <row r="146" spans="1:50" ht="18.75">
      <c r="A146" s="26">
        <v>22</v>
      </c>
      <c r="B146" s="114">
        <f t="shared" ca="1" si="76"/>
        <v>1282.3240000000001</v>
      </c>
      <c r="C146" s="114">
        <f t="shared" ca="1" si="77"/>
        <v>1270.154</v>
      </c>
      <c r="D146" s="114">
        <f t="shared" ca="1" si="78"/>
        <v>1223.4839999999999</v>
      </c>
      <c r="E146" s="114">
        <f t="shared" ca="1" si="79"/>
        <v>1165.894</v>
      </c>
      <c r="F146" s="114">
        <f t="shared" ca="1" si="80"/>
        <v>1261.5039999999999</v>
      </c>
      <c r="G146" s="114">
        <f t="shared" ca="1" si="81"/>
        <v>1311.2339999999999</v>
      </c>
      <c r="H146" s="114">
        <f t="shared" ca="1" si="82"/>
        <v>1722.8440000000001</v>
      </c>
      <c r="I146" s="114">
        <f t="shared" ca="1" si="83"/>
        <v>1723.2239999999999</v>
      </c>
      <c r="J146" s="114">
        <f t="shared" ca="1" si="84"/>
        <v>1723.2439999999999</v>
      </c>
      <c r="K146" s="114">
        <f t="shared" ca="1" si="85"/>
        <v>1723.3339999999998</v>
      </c>
      <c r="L146" s="114">
        <f t="shared" ca="1" si="86"/>
        <v>1723.5239999999999</v>
      </c>
      <c r="M146" s="114">
        <f t="shared" ca="1" si="87"/>
        <v>1723.0739999999998</v>
      </c>
      <c r="N146" s="114">
        <f t="shared" ca="1" si="88"/>
        <v>1722.7640000000001</v>
      </c>
      <c r="O146" s="114">
        <f t="shared" ca="1" si="89"/>
        <v>1722.2040000000002</v>
      </c>
      <c r="P146" s="114">
        <f t="shared" ca="1" si="90"/>
        <v>1721.7840000000001</v>
      </c>
      <c r="Q146" s="114">
        <f t="shared" ca="1" si="91"/>
        <v>1721.414</v>
      </c>
      <c r="R146" s="114">
        <f t="shared" ca="1" si="92"/>
        <v>1720.6039999999998</v>
      </c>
      <c r="S146" s="114">
        <f t="shared" ca="1" si="93"/>
        <v>1346.7339999999999</v>
      </c>
      <c r="T146" s="114">
        <f t="shared" ca="1" si="94"/>
        <v>1720.934</v>
      </c>
      <c r="U146" s="114">
        <f t="shared" ca="1" si="95"/>
        <v>1721.6139999999998</v>
      </c>
      <c r="V146" s="114">
        <f t="shared" ca="1" si="96"/>
        <v>1348.8440000000001</v>
      </c>
      <c r="W146" s="114">
        <f t="shared" ca="1" si="97"/>
        <v>1343.404</v>
      </c>
      <c r="X146" s="114">
        <f t="shared" ca="1" si="98"/>
        <v>1318.6139999999998</v>
      </c>
      <c r="Y146" s="114">
        <f t="shared" ca="1" si="99"/>
        <v>1311.424</v>
      </c>
      <c r="Z146" s="34"/>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row>
    <row r="147" spans="1:50" ht="18.75">
      <c r="A147" s="26">
        <v>23</v>
      </c>
      <c r="B147" s="114">
        <f t="shared" ca="1" si="76"/>
        <v>1248.3039999999999</v>
      </c>
      <c r="C147" s="114">
        <f t="shared" ca="1" si="77"/>
        <v>1237.2239999999999</v>
      </c>
      <c r="D147" s="114">
        <f t="shared" ca="1" si="78"/>
        <v>1156.3140000000001</v>
      </c>
      <c r="E147" s="114">
        <f t="shared" ca="1" si="79"/>
        <v>1121.454</v>
      </c>
      <c r="F147" s="114">
        <f t="shared" ca="1" si="80"/>
        <v>1153.3040000000001</v>
      </c>
      <c r="G147" s="114">
        <f t="shared" ca="1" si="81"/>
        <v>1231.7640000000001</v>
      </c>
      <c r="H147" s="114">
        <f t="shared" ca="1" si="82"/>
        <v>1266.8239999999998</v>
      </c>
      <c r="I147" s="114">
        <f t="shared" ca="1" si="83"/>
        <v>1723.3739999999998</v>
      </c>
      <c r="J147" s="114">
        <f t="shared" ca="1" si="84"/>
        <v>1723.1339999999998</v>
      </c>
      <c r="K147" s="114">
        <f t="shared" ca="1" si="85"/>
        <v>1723.0739999999998</v>
      </c>
      <c r="L147" s="114">
        <f t="shared" ca="1" si="86"/>
        <v>1722.9539999999997</v>
      </c>
      <c r="M147" s="114">
        <f t="shared" ca="1" si="87"/>
        <v>1722.7140000000002</v>
      </c>
      <c r="N147" s="114">
        <f t="shared" ca="1" si="88"/>
        <v>1722.444</v>
      </c>
      <c r="O147" s="114">
        <f t="shared" ca="1" si="89"/>
        <v>1721.8240000000001</v>
      </c>
      <c r="P147" s="114">
        <f t="shared" ca="1" si="90"/>
        <v>1720.3639999999998</v>
      </c>
      <c r="Q147" s="114">
        <f t="shared" ca="1" si="91"/>
        <v>1720.134</v>
      </c>
      <c r="R147" s="114">
        <f t="shared" ca="1" si="92"/>
        <v>1719.404</v>
      </c>
      <c r="S147" s="114">
        <f t="shared" ca="1" si="93"/>
        <v>1722.2339999999999</v>
      </c>
      <c r="T147" s="114">
        <f t="shared" ca="1" si="94"/>
        <v>1721.4039999999998</v>
      </c>
      <c r="U147" s="114">
        <f t="shared" ca="1" si="95"/>
        <v>1721.4739999999999</v>
      </c>
      <c r="V147" s="114">
        <f t="shared" ca="1" si="96"/>
        <v>1319.8039999999999</v>
      </c>
      <c r="W147" s="114">
        <f t="shared" ca="1" si="97"/>
        <v>1239.954</v>
      </c>
      <c r="X147" s="114">
        <f t="shared" ca="1" si="98"/>
        <v>1130.6039999999998</v>
      </c>
      <c r="Y147" s="114">
        <f t="shared" ca="1" si="99"/>
        <v>1125.2139999999999</v>
      </c>
      <c r="Z147" s="34"/>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row>
    <row r="148" spans="1:50" ht="18.75">
      <c r="A148" s="26">
        <v>24</v>
      </c>
      <c r="B148" s="114">
        <f t="shared" ca="1" si="76"/>
        <v>1239.7439999999999</v>
      </c>
      <c r="C148" s="114">
        <f t="shared" ca="1" si="77"/>
        <v>1255.5740000000001</v>
      </c>
      <c r="D148" s="114">
        <f t="shared" ca="1" si="78"/>
        <v>1246.5339999999999</v>
      </c>
      <c r="E148" s="114">
        <f t="shared" ca="1" si="79"/>
        <v>1249.0639999999999</v>
      </c>
      <c r="F148" s="114">
        <f t="shared" ca="1" si="80"/>
        <v>1284.5039999999999</v>
      </c>
      <c r="G148" s="114">
        <f t="shared" ca="1" si="81"/>
        <v>1718.5940000000001</v>
      </c>
      <c r="H148" s="114">
        <f t="shared" ca="1" si="82"/>
        <v>1718.3340000000001</v>
      </c>
      <c r="I148" s="114">
        <f t="shared" ca="1" si="83"/>
        <v>1718.0039999999999</v>
      </c>
      <c r="J148" s="114">
        <f t="shared" ca="1" si="84"/>
        <v>1718.634</v>
      </c>
      <c r="K148" s="114">
        <f t="shared" ca="1" si="85"/>
        <v>1720.194</v>
      </c>
      <c r="L148" s="114">
        <f t="shared" ca="1" si="86"/>
        <v>1719.8140000000001</v>
      </c>
      <c r="M148" s="114">
        <f t="shared" ca="1" si="87"/>
        <v>1720.2740000000001</v>
      </c>
      <c r="N148" s="114">
        <f t="shared" ca="1" si="88"/>
        <v>1719.854</v>
      </c>
      <c r="O148" s="114">
        <f t="shared" ca="1" si="89"/>
        <v>1718.7339999999999</v>
      </c>
      <c r="P148" s="114">
        <f t="shared" ca="1" si="90"/>
        <v>1718.7439999999997</v>
      </c>
      <c r="Q148" s="114">
        <f t="shared" ca="1" si="91"/>
        <v>1718.2439999999997</v>
      </c>
      <c r="R148" s="114">
        <f t="shared" ca="1" si="92"/>
        <v>1717.134</v>
      </c>
      <c r="S148" s="114">
        <f t="shared" ca="1" si="93"/>
        <v>1719.2639999999999</v>
      </c>
      <c r="T148" s="114">
        <f t="shared" ca="1" si="94"/>
        <v>1719.1040000000003</v>
      </c>
      <c r="U148" s="114">
        <f t="shared" ca="1" si="95"/>
        <v>1719.2740000000001</v>
      </c>
      <c r="V148" s="114">
        <f t="shared" ca="1" si="96"/>
        <v>1718.694</v>
      </c>
      <c r="W148" s="114">
        <f t="shared" ca="1" si="97"/>
        <v>1307.7439999999999</v>
      </c>
      <c r="X148" s="114">
        <f t="shared" ca="1" si="98"/>
        <v>1277.4839999999999</v>
      </c>
      <c r="Y148" s="114">
        <f t="shared" ca="1" si="99"/>
        <v>1251.874</v>
      </c>
      <c r="Z148" s="34"/>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row>
    <row r="149" spans="1:50" ht="18.75">
      <c r="A149" s="26">
        <v>25</v>
      </c>
      <c r="B149" s="114">
        <f t="shared" ca="1" si="76"/>
        <v>1230.654</v>
      </c>
      <c r="C149" s="114">
        <f t="shared" ca="1" si="77"/>
        <v>1231.854</v>
      </c>
      <c r="D149" s="114">
        <f t="shared" ca="1" si="78"/>
        <v>1230.934</v>
      </c>
      <c r="E149" s="114">
        <f t="shared" ca="1" si="79"/>
        <v>1231.644</v>
      </c>
      <c r="F149" s="114">
        <f t="shared" ca="1" si="80"/>
        <v>1721.0339999999999</v>
      </c>
      <c r="G149" s="114">
        <f t="shared" ca="1" si="81"/>
        <v>1720.2839999999999</v>
      </c>
      <c r="H149" s="114">
        <f t="shared" ca="1" si="82"/>
        <v>1720.6440000000002</v>
      </c>
      <c r="I149" s="114">
        <f t="shared" ca="1" si="83"/>
        <v>1720.4040000000002</v>
      </c>
      <c r="J149" s="114">
        <f t="shared" ca="1" si="84"/>
        <v>1718.7639999999997</v>
      </c>
      <c r="K149" s="114">
        <f t="shared" ca="1" si="85"/>
        <v>1722.0139999999999</v>
      </c>
      <c r="L149" s="114">
        <f t="shared" ca="1" si="86"/>
        <v>1723.7839999999999</v>
      </c>
      <c r="M149" s="114">
        <f t="shared" ca="1" si="87"/>
        <v>1721.7040000000002</v>
      </c>
      <c r="N149" s="114">
        <f t="shared" ca="1" si="88"/>
        <v>1721.2539999999999</v>
      </c>
      <c r="O149" s="114">
        <f t="shared" ca="1" si="89"/>
        <v>1720.454</v>
      </c>
      <c r="P149" s="114">
        <f t="shared" ca="1" si="90"/>
        <v>1720.4739999999999</v>
      </c>
      <c r="Q149" s="114">
        <f t="shared" ca="1" si="91"/>
        <v>1721.8739999999998</v>
      </c>
      <c r="R149" s="114">
        <f t="shared" ca="1" si="92"/>
        <v>1719.1940000000002</v>
      </c>
      <c r="S149" s="114">
        <f t="shared" ca="1" si="93"/>
        <v>1720.4939999999999</v>
      </c>
      <c r="T149" s="114">
        <f t="shared" ca="1" si="94"/>
        <v>1719.5540000000001</v>
      </c>
      <c r="U149" s="114">
        <f t="shared" ca="1" si="95"/>
        <v>1718.9940000000001</v>
      </c>
      <c r="V149" s="114">
        <f t="shared" ca="1" si="96"/>
        <v>1717.8140000000001</v>
      </c>
      <c r="W149" s="114">
        <f t="shared" ca="1" si="97"/>
        <v>1276.384</v>
      </c>
      <c r="X149" s="114">
        <f t="shared" ca="1" si="98"/>
        <v>1272.5540000000001</v>
      </c>
      <c r="Y149" s="114">
        <f t="shared" ca="1" si="99"/>
        <v>1243.864</v>
      </c>
      <c r="Z149" s="34"/>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row>
    <row r="150" spans="1:50" ht="18.75">
      <c r="A150" s="26">
        <v>26</v>
      </c>
      <c r="B150" s="114">
        <f t="shared" ca="1" si="76"/>
        <v>1195.154</v>
      </c>
      <c r="C150" s="114">
        <f t="shared" ca="1" si="77"/>
        <v>1191.174</v>
      </c>
      <c r="D150" s="114">
        <f t="shared" ca="1" si="78"/>
        <v>1123.194</v>
      </c>
      <c r="E150" s="114">
        <f t="shared" ca="1" si="79"/>
        <v>1140.5339999999999</v>
      </c>
      <c r="F150" s="114">
        <f t="shared" ca="1" si="80"/>
        <v>1213.2139999999999</v>
      </c>
      <c r="G150" s="114">
        <f t="shared" ca="1" si="81"/>
        <v>1241.2639999999999</v>
      </c>
      <c r="H150" s="114">
        <f t="shared" ca="1" si="82"/>
        <v>1720.1640000000002</v>
      </c>
      <c r="I150" s="114">
        <f t="shared" ca="1" si="83"/>
        <v>1720.3140000000001</v>
      </c>
      <c r="J150" s="114">
        <f t="shared" ca="1" si="84"/>
        <v>1718.8240000000001</v>
      </c>
      <c r="K150" s="114">
        <f t="shared" ca="1" si="85"/>
        <v>1722.7239999999999</v>
      </c>
      <c r="L150" s="114">
        <f t="shared" ca="1" si="86"/>
        <v>1721.8939999999998</v>
      </c>
      <c r="M150" s="114">
        <f t="shared" ca="1" si="87"/>
        <v>1721.7539999999999</v>
      </c>
      <c r="N150" s="114">
        <f t="shared" ca="1" si="88"/>
        <v>1722.444</v>
      </c>
      <c r="O150" s="114">
        <f t="shared" ca="1" si="89"/>
        <v>1721.7939999999999</v>
      </c>
      <c r="P150" s="114">
        <f t="shared" ca="1" si="90"/>
        <v>1721.9739999999999</v>
      </c>
      <c r="Q150" s="114">
        <f t="shared" ca="1" si="91"/>
        <v>1721.1640000000002</v>
      </c>
      <c r="R150" s="114">
        <f t="shared" ca="1" si="92"/>
        <v>1719.8640000000003</v>
      </c>
      <c r="S150" s="114">
        <f t="shared" ca="1" si="93"/>
        <v>1720.0940000000001</v>
      </c>
      <c r="T150" s="114">
        <f t="shared" ca="1" si="94"/>
        <v>1719.424</v>
      </c>
      <c r="U150" s="114">
        <f t="shared" ca="1" si="95"/>
        <v>1718.3239999999998</v>
      </c>
      <c r="V150" s="114">
        <f t="shared" ca="1" si="96"/>
        <v>1717.1039999999998</v>
      </c>
      <c r="W150" s="114">
        <f t="shared" ca="1" si="97"/>
        <v>1247.9639999999999</v>
      </c>
      <c r="X150" s="114">
        <f t="shared" ca="1" si="98"/>
        <v>1236.924</v>
      </c>
      <c r="Y150" s="114">
        <f t="shared" ca="1" si="99"/>
        <v>1223.154</v>
      </c>
      <c r="Z150" s="34"/>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row>
    <row r="151" spans="1:50" ht="18.75">
      <c r="A151" s="26">
        <v>27</v>
      </c>
      <c r="B151" s="114">
        <f t="shared" ca="1" si="76"/>
        <v>1226.2339999999999</v>
      </c>
      <c r="C151" s="114">
        <f t="shared" ca="1" si="77"/>
        <v>1238.424</v>
      </c>
      <c r="D151" s="114">
        <f t="shared" ca="1" si="78"/>
        <v>1230.904</v>
      </c>
      <c r="E151" s="114">
        <f t="shared" ca="1" si="79"/>
        <v>1238.864</v>
      </c>
      <c r="F151" s="114">
        <f t="shared" ca="1" si="80"/>
        <v>1246.884</v>
      </c>
      <c r="G151" s="114">
        <f t="shared" ca="1" si="81"/>
        <v>1721.6840000000002</v>
      </c>
      <c r="H151" s="114">
        <f t="shared" ca="1" si="82"/>
        <v>1719.0840000000003</v>
      </c>
      <c r="I151" s="114">
        <f t="shared" ca="1" si="83"/>
        <v>1720.1039999999998</v>
      </c>
      <c r="J151" s="114">
        <f t="shared" ca="1" si="84"/>
        <v>1720.4640000000002</v>
      </c>
      <c r="K151" s="114">
        <f t="shared" ca="1" si="85"/>
        <v>1719.684</v>
      </c>
      <c r="L151" s="114">
        <f t="shared" ca="1" si="86"/>
        <v>1718.7339999999999</v>
      </c>
      <c r="M151" s="114">
        <f t="shared" ca="1" si="87"/>
        <v>1719.2940000000001</v>
      </c>
      <c r="N151" s="114">
        <f t="shared" ca="1" si="88"/>
        <v>1719.1540000000002</v>
      </c>
      <c r="O151" s="114">
        <f t="shared" ca="1" si="89"/>
        <v>1717.614</v>
      </c>
      <c r="P151" s="114">
        <f t="shared" ca="1" si="90"/>
        <v>1719.3140000000001</v>
      </c>
      <c r="Q151" s="114">
        <f t="shared" ca="1" si="91"/>
        <v>1719.6940000000002</v>
      </c>
      <c r="R151" s="114">
        <f t="shared" ca="1" si="92"/>
        <v>1718.2639999999997</v>
      </c>
      <c r="S151" s="114">
        <f t="shared" ca="1" si="93"/>
        <v>1718.2139999999999</v>
      </c>
      <c r="T151" s="114">
        <f t="shared" ca="1" si="94"/>
        <v>1717.9839999999997</v>
      </c>
      <c r="U151" s="114">
        <f t="shared" ca="1" si="95"/>
        <v>1716.6539999999998</v>
      </c>
      <c r="V151" s="114">
        <f t="shared" ca="1" si="96"/>
        <v>1715.9339999999997</v>
      </c>
      <c r="W151" s="114">
        <f t="shared" ca="1" si="97"/>
        <v>1300.9839999999999</v>
      </c>
      <c r="X151" s="114">
        <f t="shared" ca="1" si="98"/>
        <v>1276.5539999999999</v>
      </c>
      <c r="Y151" s="114">
        <f t="shared" ca="1" si="99"/>
        <v>1247.144</v>
      </c>
      <c r="Z151" s="34"/>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row>
    <row r="152" spans="1:50" ht="18.75">
      <c r="A152" s="26">
        <v>28</v>
      </c>
      <c r="B152" s="114">
        <f t="shared" ca="1" si="76"/>
        <v>1248.1139999999998</v>
      </c>
      <c r="C152" s="114">
        <f t="shared" ca="1" si="77"/>
        <v>1249.614</v>
      </c>
      <c r="D152" s="114">
        <f t="shared" ca="1" si="78"/>
        <v>1242.3839999999998</v>
      </c>
      <c r="E152" s="114">
        <f t="shared" ca="1" si="79"/>
        <v>1228.2239999999999</v>
      </c>
      <c r="F152" s="114">
        <f t="shared" ca="1" si="80"/>
        <v>1719.8039999999999</v>
      </c>
      <c r="G152" s="114">
        <f t="shared" ca="1" si="81"/>
        <v>1720.8439999999998</v>
      </c>
      <c r="H152" s="114">
        <f t="shared" ca="1" si="82"/>
        <v>1718.7239999999997</v>
      </c>
      <c r="I152" s="114">
        <f t="shared" ca="1" si="83"/>
        <v>1718.1639999999998</v>
      </c>
      <c r="J152" s="114">
        <f t="shared" ca="1" si="84"/>
        <v>1716.2540000000001</v>
      </c>
      <c r="K152" s="114">
        <f t="shared" ca="1" si="85"/>
        <v>1720.0740000000001</v>
      </c>
      <c r="L152" s="114">
        <f t="shared" ca="1" si="86"/>
        <v>1719.9940000000001</v>
      </c>
      <c r="M152" s="114">
        <f t="shared" ca="1" si="87"/>
        <v>1719.7639999999999</v>
      </c>
      <c r="N152" s="114">
        <f t="shared" ca="1" si="88"/>
        <v>1720.0540000000001</v>
      </c>
      <c r="O152" s="114">
        <f t="shared" ca="1" si="89"/>
        <v>1718.9340000000002</v>
      </c>
      <c r="P152" s="114">
        <f t="shared" ca="1" si="90"/>
        <v>1720.0540000000001</v>
      </c>
      <c r="Q152" s="114">
        <f t="shared" ca="1" si="91"/>
        <v>1719.354</v>
      </c>
      <c r="R152" s="114">
        <f t="shared" ca="1" si="92"/>
        <v>1719.9639999999999</v>
      </c>
      <c r="S152" s="114">
        <f t="shared" ca="1" si="93"/>
        <v>1284.164</v>
      </c>
      <c r="T152" s="114">
        <f t="shared" ca="1" si="94"/>
        <v>1290.4839999999999</v>
      </c>
      <c r="U152" s="114">
        <f t="shared" ca="1" si="95"/>
        <v>1293.7140000000002</v>
      </c>
      <c r="V152" s="114">
        <f t="shared" ca="1" si="96"/>
        <v>1300.154</v>
      </c>
      <c r="W152" s="114">
        <f t="shared" ca="1" si="97"/>
        <v>1277.8139999999999</v>
      </c>
      <c r="X152" s="114">
        <f t="shared" ca="1" si="98"/>
        <v>1275.364</v>
      </c>
      <c r="Y152" s="114">
        <f t="shared" ca="1" si="99"/>
        <v>1248.7739999999999</v>
      </c>
      <c r="Z152" s="34"/>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row>
    <row r="153" spans="1:50" ht="18.75">
      <c r="A153" s="26">
        <v>29</v>
      </c>
      <c r="B153" s="114">
        <f t="shared" ca="1" si="76"/>
        <v>1251.8039999999999</v>
      </c>
      <c r="C153" s="114">
        <f t="shared" ca="1" si="77"/>
        <v>1248.2239999999999</v>
      </c>
      <c r="D153" s="114">
        <f t="shared" ca="1" si="78"/>
        <v>1239.8440000000001</v>
      </c>
      <c r="E153" s="114">
        <f t="shared" ca="1" si="79"/>
        <v>1210.884</v>
      </c>
      <c r="F153" s="114">
        <f t="shared" ca="1" si="80"/>
        <v>1220.7839999999999</v>
      </c>
      <c r="G153" s="114">
        <f t="shared" ca="1" si="81"/>
        <v>1239.5240000000001</v>
      </c>
      <c r="H153" s="114">
        <f t="shared" ca="1" si="82"/>
        <v>1234.7739999999999</v>
      </c>
      <c r="I153" s="114">
        <f t="shared" ca="1" si="83"/>
        <v>1235.0539999999999</v>
      </c>
      <c r="J153" s="114">
        <f t="shared" ca="1" si="84"/>
        <v>1249.3439999999998</v>
      </c>
      <c r="K153" s="114">
        <f t="shared" ca="1" si="85"/>
        <v>1244.3240000000001</v>
      </c>
      <c r="L153" s="114">
        <f t="shared" ca="1" si="86"/>
        <v>1245.124</v>
      </c>
      <c r="M153" s="114">
        <f t="shared" ca="1" si="87"/>
        <v>1248.4839999999999</v>
      </c>
      <c r="N153" s="114">
        <f t="shared" ca="1" si="88"/>
        <v>1259.2440000000001</v>
      </c>
      <c r="O153" s="114">
        <f t="shared" ca="1" si="89"/>
        <v>1265.1740000000002</v>
      </c>
      <c r="P153" s="114">
        <f t="shared" ca="1" si="90"/>
        <v>1262.0739999999998</v>
      </c>
      <c r="Q153" s="114">
        <f t="shared" ca="1" si="91"/>
        <v>1264.3340000000001</v>
      </c>
      <c r="R153" s="114">
        <f t="shared" ca="1" si="92"/>
        <v>1272.154</v>
      </c>
      <c r="S153" s="114">
        <f t="shared" ca="1" si="93"/>
        <v>1253.204</v>
      </c>
      <c r="T153" s="114">
        <f t="shared" ca="1" si="94"/>
        <v>1256.934</v>
      </c>
      <c r="U153" s="114">
        <f t="shared" ca="1" si="95"/>
        <v>1270.6439999999998</v>
      </c>
      <c r="V153" s="114">
        <f t="shared" ca="1" si="96"/>
        <v>1295.1039999999998</v>
      </c>
      <c r="W153" s="114">
        <f t="shared" ca="1" si="97"/>
        <v>1292.9740000000002</v>
      </c>
      <c r="X153" s="114">
        <f t="shared" ca="1" si="98"/>
        <v>1278.7540000000001</v>
      </c>
      <c r="Y153" s="114">
        <f t="shared" ca="1" si="99"/>
        <v>1252.684</v>
      </c>
      <c r="Z153" s="34"/>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row>
    <row r="154" spans="1:50" ht="18.75">
      <c r="A154" s="26">
        <v>30</v>
      </c>
      <c r="B154" s="114">
        <f t="shared" ca="1" si="76"/>
        <v>1242.674</v>
      </c>
      <c r="C154" s="114">
        <f t="shared" ca="1" si="77"/>
        <v>1241.194</v>
      </c>
      <c r="D154" s="114">
        <f t="shared" ca="1" si="78"/>
        <v>1226.144</v>
      </c>
      <c r="E154" s="114">
        <f t="shared" ca="1" si="79"/>
        <v>1125.4739999999999</v>
      </c>
      <c r="F154" s="114">
        <f t="shared" ca="1" si="80"/>
        <v>1165.0339999999999</v>
      </c>
      <c r="G154" s="114">
        <f t="shared" ca="1" si="81"/>
        <v>1219.6139999999998</v>
      </c>
      <c r="H154" s="114">
        <f t="shared" ca="1" si="82"/>
        <v>1167.9640000000002</v>
      </c>
      <c r="I154" s="114">
        <f t="shared" ca="1" si="83"/>
        <v>1209.124</v>
      </c>
      <c r="J154" s="114">
        <f t="shared" ca="1" si="84"/>
        <v>1240.184</v>
      </c>
      <c r="K154" s="114">
        <f t="shared" ca="1" si="85"/>
        <v>1237.8140000000001</v>
      </c>
      <c r="L154" s="114">
        <f t="shared" ca="1" si="86"/>
        <v>1237.144</v>
      </c>
      <c r="M154" s="114">
        <f t="shared" ca="1" si="87"/>
        <v>1239.644</v>
      </c>
      <c r="N154" s="114">
        <f t="shared" ca="1" si="88"/>
        <v>1248.7839999999999</v>
      </c>
      <c r="O154" s="114">
        <f t="shared" ca="1" si="89"/>
        <v>1254.0139999999999</v>
      </c>
      <c r="P154" s="114">
        <f t="shared" ca="1" si="90"/>
        <v>1250.904</v>
      </c>
      <c r="Q154" s="114">
        <f t="shared" ca="1" si="91"/>
        <v>1255.9739999999999</v>
      </c>
      <c r="R154" s="114">
        <f t="shared" ca="1" si="92"/>
        <v>1268.6139999999998</v>
      </c>
      <c r="S154" s="114">
        <f t="shared" ca="1" si="93"/>
        <v>1251.7239999999999</v>
      </c>
      <c r="T154" s="114">
        <f t="shared" ca="1" si="94"/>
        <v>1263.5739999999998</v>
      </c>
      <c r="U154" s="114">
        <f t="shared" ca="1" si="95"/>
        <v>1262.3039999999999</v>
      </c>
      <c r="V154" s="114">
        <f t="shared" ca="1" si="96"/>
        <v>1279.624</v>
      </c>
      <c r="W154" s="114">
        <f t="shared" ca="1" si="97"/>
        <v>1276.0840000000001</v>
      </c>
      <c r="X154" s="114">
        <f t="shared" ca="1" si="98"/>
        <v>1275.2339999999999</v>
      </c>
      <c r="Y154" s="114">
        <f t="shared" ca="1" si="99"/>
        <v>1250.7740000000001</v>
      </c>
      <c r="Z154" s="34"/>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row>
    <row r="155" spans="1:50" ht="18.75">
      <c r="A155" s="26"/>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34"/>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row>
    <row r="156" spans="1:50" ht="18.75">
      <c r="A156" s="34"/>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4"/>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row>
    <row r="157" spans="1:50" ht="23.25" customHeight="1">
      <c r="A157" s="248" t="s">
        <v>205</v>
      </c>
      <c r="B157" s="248"/>
      <c r="C157" s="248"/>
      <c r="D157" s="248"/>
      <c r="E157" s="248"/>
      <c r="F157" s="248"/>
      <c r="G157" s="248"/>
      <c r="H157" s="248"/>
      <c r="I157" s="248"/>
      <c r="J157" s="248"/>
      <c r="K157" s="248"/>
      <c r="L157" s="248"/>
      <c r="M157" s="248"/>
      <c r="N157" s="248"/>
      <c r="O157" s="248"/>
      <c r="P157" s="246">
        <f>'данные АТС'!B24+ROUND(('данные АТС'!B24*0.31*11.96%),2)</f>
        <v>296520.81</v>
      </c>
      <c r="Q157" s="247"/>
      <c r="R157" s="245" t="s">
        <v>21</v>
      </c>
      <c r="S157" s="245"/>
      <c r="T157" s="245"/>
    </row>
    <row r="158" spans="1:50" ht="23.25" customHeight="1">
      <c r="A158" s="248" t="s">
        <v>206</v>
      </c>
      <c r="B158" s="248"/>
      <c r="C158" s="248"/>
      <c r="D158" s="248"/>
      <c r="E158" s="248"/>
      <c r="F158" s="248"/>
      <c r="G158" s="248"/>
      <c r="H158" s="248"/>
      <c r="I158" s="248"/>
      <c r="J158" s="248"/>
      <c r="K158" s="248"/>
      <c r="L158" s="248"/>
      <c r="M158" s="248"/>
      <c r="N158" s="248"/>
      <c r="O158" s="248"/>
      <c r="P158" s="248"/>
      <c r="Q158" s="248"/>
      <c r="R158" s="248"/>
      <c r="S158" s="248"/>
      <c r="T158" s="248"/>
      <c r="U158" s="248"/>
      <c r="V158" s="248"/>
      <c r="W158" s="248"/>
      <c r="X158" s="248"/>
      <c r="Y158" s="248"/>
    </row>
    <row r="160" spans="1:50" ht="18" customHeight="1">
      <c r="A160" s="255" t="s">
        <v>207</v>
      </c>
      <c r="B160" s="25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183" t="s">
        <v>24</v>
      </c>
      <c r="AA160" s="191" t="s">
        <v>29</v>
      </c>
      <c r="AB160" s="191"/>
      <c r="AC160" s="191"/>
      <c r="AD160" s="191"/>
    </row>
    <row r="161" spans="1:30" ht="18">
      <c r="A161" s="255" t="s">
        <v>4</v>
      </c>
      <c r="B161" s="25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183"/>
      <c r="AA161" s="10" t="s">
        <v>25</v>
      </c>
      <c r="AB161" s="10" t="s">
        <v>26</v>
      </c>
      <c r="AC161" s="10" t="s">
        <v>27</v>
      </c>
      <c r="AD161" s="10" t="s">
        <v>28</v>
      </c>
    </row>
    <row r="162" spans="1:30" ht="18">
      <c r="A162" s="255" t="s">
        <v>25</v>
      </c>
      <c r="B162" s="255"/>
      <c r="C162" s="255"/>
      <c r="D162" s="255"/>
      <c r="E162" s="255"/>
      <c r="F162" s="255"/>
      <c r="G162" s="255"/>
      <c r="H162" s="255"/>
      <c r="I162" s="255"/>
      <c r="J162" s="255" t="s">
        <v>26</v>
      </c>
      <c r="K162" s="255"/>
      <c r="L162" s="255"/>
      <c r="M162" s="255"/>
      <c r="N162" s="255"/>
      <c r="O162" s="255"/>
      <c r="P162" s="255" t="s">
        <v>27</v>
      </c>
      <c r="Q162" s="255"/>
      <c r="R162" s="255"/>
      <c r="S162" s="255"/>
      <c r="T162" s="255"/>
      <c r="U162" s="255" t="s">
        <v>28</v>
      </c>
      <c r="V162" s="255"/>
      <c r="W162" s="255"/>
      <c r="X162" s="255"/>
      <c r="Y162" s="255"/>
      <c r="Z162" s="11"/>
      <c r="AA162" s="13"/>
      <c r="AB162" s="13"/>
      <c r="AC162" s="13"/>
      <c r="AD162" s="13"/>
    </row>
    <row r="163" spans="1:30" ht="18">
      <c r="A163" s="251">
        <v>411745.79700000002</v>
      </c>
      <c r="B163" s="252"/>
      <c r="C163" s="252"/>
      <c r="D163" s="252"/>
      <c r="E163" s="252"/>
      <c r="F163" s="252"/>
      <c r="G163" s="252"/>
      <c r="H163" s="252"/>
      <c r="I163" s="253"/>
      <c r="J163" s="254">
        <v>894173.95799999998</v>
      </c>
      <c r="K163" s="254"/>
      <c r="L163" s="254"/>
      <c r="M163" s="254"/>
      <c r="N163" s="254"/>
      <c r="O163" s="254"/>
      <c r="P163" s="254">
        <v>937118.15300000005</v>
      </c>
      <c r="Q163" s="254"/>
      <c r="R163" s="254"/>
      <c r="S163" s="254"/>
      <c r="T163" s="254"/>
      <c r="U163" s="254">
        <v>1537535.6370000001</v>
      </c>
      <c r="V163" s="254"/>
      <c r="W163" s="254"/>
      <c r="X163" s="254"/>
      <c r="Y163" s="254"/>
      <c r="Z163" s="11" t="str">
        <f>'данные АТС'!B24</f>
        <v>285920,04</v>
      </c>
      <c r="AA163" s="13">
        <v>374833.799</v>
      </c>
      <c r="AB163" s="13">
        <v>814037.15500000003</v>
      </c>
      <c r="AC163" s="13">
        <v>853122.73100000003</v>
      </c>
      <c r="AD163" s="13">
        <v>1399724.8370000001</v>
      </c>
    </row>
    <row r="165" spans="1:30">
      <c r="B165" t="s">
        <v>228</v>
      </c>
    </row>
  </sheetData>
  <mergeCells count="256">
    <mergeCell ref="AA160:AD160"/>
    <mergeCell ref="Z160:Z161"/>
    <mergeCell ref="A122:A124"/>
    <mergeCell ref="A163:I163"/>
    <mergeCell ref="J163:O163"/>
    <mergeCell ref="P163:T163"/>
    <mergeCell ref="N123:N124"/>
    <mergeCell ref="O123:O124"/>
    <mergeCell ref="P162:T162"/>
    <mergeCell ref="U163:Y163"/>
    <mergeCell ref="A160:Y160"/>
    <mergeCell ref="B122:Y122"/>
    <mergeCell ref="A162:I162"/>
    <mergeCell ref="J162:O162"/>
    <mergeCell ref="A157:O157"/>
    <mergeCell ref="P157:Q157"/>
    <mergeCell ref="U162:Y162"/>
    <mergeCell ref="A161:Y161"/>
    <mergeCell ref="R157:T157"/>
    <mergeCell ref="A158:Y158"/>
    <mergeCell ref="M123:M124"/>
    <mergeCell ref="J123:J124"/>
    <mergeCell ref="K123:K124"/>
    <mergeCell ref="L123:L124"/>
    <mergeCell ref="B123:B124"/>
    <mergeCell ref="C123:C124"/>
    <mergeCell ref="X123:X124"/>
    <mergeCell ref="Y123:Y124"/>
    <mergeCell ref="D123:D124"/>
    <mergeCell ref="E123:E124"/>
    <mergeCell ref="F123:F124"/>
    <mergeCell ref="G123:G124"/>
    <mergeCell ref="S123:S124"/>
    <mergeCell ref="T123:T124"/>
    <mergeCell ref="H123:H124"/>
    <mergeCell ref="I123:I124"/>
    <mergeCell ref="AJ123:AJ124"/>
    <mergeCell ref="Z122:Z124"/>
    <mergeCell ref="AG123:AG124"/>
    <mergeCell ref="AI123:AI124"/>
    <mergeCell ref="AO123:AO124"/>
    <mergeCell ref="AM123:AM124"/>
    <mergeCell ref="AN123:AN124"/>
    <mergeCell ref="AL123:AL124"/>
    <mergeCell ref="AX123:AX124"/>
    <mergeCell ref="AT123:AT124"/>
    <mergeCell ref="AS123:AS124"/>
    <mergeCell ref="AV123:AV124"/>
    <mergeCell ref="AU123:AU124"/>
    <mergeCell ref="AW123:AW124"/>
    <mergeCell ref="AR123:AR124"/>
    <mergeCell ref="AK123:AK124"/>
    <mergeCell ref="AC123:AC124"/>
    <mergeCell ref="AH123:AH124"/>
    <mergeCell ref="AE123:AE124"/>
    <mergeCell ref="AF123:AF124"/>
    <mergeCell ref="V123:V124"/>
    <mergeCell ref="P123:P124"/>
    <mergeCell ref="V88:V89"/>
    <mergeCell ref="AC88:AC89"/>
    <mergeCell ref="AD88:AD89"/>
    <mergeCell ref="AU88:AU89"/>
    <mergeCell ref="AG88:AG89"/>
    <mergeCell ref="AH88:AH89"/>
    <mergeCell ref="AO88:AO89"/>
    <mergeCell ref="AP88:AP89"/>
    <mergeCell ref="AQ88:AQ89"/>
    <mergeCell ref="AR88:AR89"/>
    <mergeCell ref="AS88:AS89"/>
    <mergeCell ref="AT88:AT89"/>
    <mergeCell ref="AI88:AI89"/>
    <mergeCell ref="AJ88:AJ89"/>
    <mergeCell ref="AK88:AK89"/>
    <mergeCell ref="AL88:AL89"/>
    <mergeCell ref="AM88:AM89"/>
    <mergeCell ref="AN88:AN89"/>
    <mergeCell ref="AQ123:AQ124"/>
    <mergeCell ref="AP123:AP124"/>
    <mergeCell ref="AA123:AA124"/>
    <mergeCell ref="AB123:AB124"/>
    <mergeCell ref="AV53:AV54"/>
    <mergeCell ref="AW53:AW54"/>
    <mergeCell ref="AH53:AH54"/>
    <mergeCell ref="V53:V54"/>
    <mergeCell ref="W53:W54"/>
    <mergeCell ref="X53:X54"/>
    <mergeCell ref="AE88:AE89"/>
    <mergeCell ref="Q123:Q124"/>
    <mergeCell ref="R123:R124"/>
    <mergeCell ref="AA88:AA89"/>
    <mergeCell ref="AB88:AB89"/>
    <mergeCell ref="T88:T89"/>
    <mergeCell ref="U88:U89"/>
    <mergeCell ref="W88:W89"/>
    <mergeCell ref="X88:X89"/>
    <mergeCell ref="Y88:Y89"/>
    <mergeCell ref="U123:U124"/>
    <mergeCell ref="AF88:AF89"/>
    <mergeCell ref="W123:W124"/>
    <mergeCell ref="AA122:AX122"/>
    <mergeCell ref="AD123:AD124"/>
    <mergeCell ref="AV88:AV89"/>
    <mergeCell ref="AW88:AW89"/>
    <mergeCell ref="AX88:AX89"/>
    <mergeCell ref="D53:D54"/>
    <mergeCell ref="E53:E54"/>
    <mergeCell ref="F53:F54"/>
    <mergeCell ref="G53:G54"/>
    <mergeCell ref="AF53:AF54"/>
    <mergeCell ref="M53:M54"/>
    <mergeCell ref="Y53:Y54"/>
    <mergeCell ref="AA53:AA54"/>
    <mergeCell ref="AB53:AB54"/>
    <mergeCell ref="AC53:AC54"/>
    <mergeCell ref="K53:K54"/>
    <mergeCell ref="L53:L54"/>
    <mergeCell ref="P53:P54"/>
    <mergeCell ref="Q53:Q54"/>
    <mergeCell ref="R53:R54"/>
    <mergeCell ref="S53:S54"/>
    <mergeCell ref="L88:L89"/>
    <mergeCell ref="G88:G89"/>
    <mergeCell ref="H88:H89"/>
    <mergeCell ref="AD53:AD54"/>
    <mergeCell ref="AE53:AE54"/>
    <mergeCell ref="H53:H54"/>
    <mergeCell ref="P88:P89"/>
    <mergeCell ref="Q88:Q89"/>
    <mergeCell ref="R88:R89"/>
    <mergeCell ref="S88:S89"/>
    <mergeCell ref="J53:J54"/>
    <mergeCell ref="T53:T54"/>
    <mergeCell ref="U53:U54"/>
    <mergeCell ref="Z52:Z54"/>
    <mergeCell ref="AA52:AX52"/>
    <mergeCell ref="AU53:AU54"/>
    <mergeCell ref="AT53:AT54"/>
    <mergeCell ref="M88:M89"/>
    <mergeCell ref="N88:N89"/>
    <mergeCell ref="O88:O89"/>
    <mergeCell ref="AM53:AM54"/>
    <mergeCell ref="AN53:AN54"/>
    <mergeCell ref="AK53:AK54"/>
    <mergeCell ref="AL53:AL54"/>
    <mergeCell ref="AX53:AX54"/>
    <mergeCell ref="A87:A89"/>
    <mergeCell ref="B87:Y87"/>
    <mergeCell ref="Z87:Z89"/>
    <mergeCell ref="AA87:AX87"/>
    <mergeCell ref="B88:B89"/>
    <mergeCell ref="C88:C89"/>
    <mergeCell ref="AO53:AO54"/>
    <mergeCell ref="N53:N54"/>
    <mergeCell ref="O53:O54"/>
    <mergeCell ref="AR53:AR54"/>
    <mergeCell ref="AS53:AS54"/>
    <mergeCell ref="AG53:AG54"/>
    <mergeCell ref="D88:D89"/>
    <mergeCell ref="E88:E89"/>
    <mergeCell ref="F88:F89"/>
    <mergeCell ref="AI53:AI54"/>
    <mergeCell ref="AJ53:AJ54"/>
    <mergeCell ref="I88:I89"/>
    <mergeCell ref="J88:J89"/>
    <mergeCell ref="K88:K89"/>
    <mergeCell ref="I53:I54"/>
    <mergeCell ref="A52:A54"/>
    <mergeCell ref="B52:Y52"/>
    <mergeCell ref="B53:B54"/>
    <mergeCell ref="C53:C54"/>
    <mergeCell ref="AH18:AH19"/>
    <mergeCell ref="V18:V19"/>
    <mergeCell ref="AS18:AS19"/>
    <mergeCell ref="AV18:AV19"/>
    <mergeCell ref="AO18:AO19"/>
    <mergeCell ref="AP18:AP19"/>
    <mergeCell ref="AQ18:AQ19"/>
    <mergeCell ref="AR18:AR19"/>
    <mergeCell ref="AP53:AP54"/>
    <mergeCell ref="AQ53:AQ54"/>
    <mergeCell ref="AI18:AI19"/>
    <mergeCell ref="AJ18:AJ19"/>
    <mergeCell ref="W18:W19"/>
    <mergeCell ref="X18:X19"/>
    <mergeCell ref="Y18:Y19"/>
    <mergeCell ref="AA18:AA19"/>
    <mergeCell ref="AB18:AB19"/>
    <mergeCell ref="AC18:AC19"/>
    <mergeCell ref="AG18:AG19"/>
    <mergeCell ref="O18:O19"/>
    <mergeCell ref="M18:M19"/>
    <mergeCell ref="N18:N19"/>
    <mergeCell ref="AA17:AX17"/>
    <mergeCell ref="AD18:AD19"/>
    <mergeCell ref="AE18:AE19"/>
    <mergeCell ref="AF18:AF19"/>
    <mergeCell ref="AW18:AW19"/>
    <mergeCell ref="P18:P19"/>
    <mergeCell ref="R18:R19"/>
    <mergeCell ref="S18:S19"/>
    <mergeCell ref="T18:T19"/>
    <mergeCell ref="U18:U19"/>
    <mergeCell ref="AT18:AT19"/>
    <mergeCell ref="AU18:AU19"/>
    <mergeCell ref="AK18:AK19"/>
    <mergeCell ref="AL18:AL19"/>
    <mergeCell ref="AM18:AM19"/>
    <mergeCell ref="AN18:AN19"/>
    <mergeCell ref="AX18:AX19"/>
    <mergeCell ref="Q18:Q19"/>
    <mergeCell ref="Z17:Z19"/>
    <mergeCell ref="AH11:AH12"/>
    <mergeCell ref="A13:Y13"/>
    <mergeCell ref="A15:Y15"/>
    <mergeCell ref="A16:Y16"/>
    <mergeCell ref="AB11:AB12"/>
    <mergeCell ref="AC11:AC12"/>
    <mergeCell ref="AD11:AD12"/>
    <mergeCell ref="AE11:AE12"/>
    <mergeCell ref="AF11:AF12"/>
    <mergeCell ref="AG11:AG12"/>
    <mergeCell ref="Z11:Z12"/>
    <mergeCell ref="AA11:AA12"/>
    <mergeCell ref="V1:Y1"/>
    <mergeCell ref="V2:Y2"/>
    <mergeCell ref="V3:Y3"/>
    <mergeCell ref="V4:Y4"/>
    <mergeCell ref="V5:Y5"/>
    <mergeCell ref="A7:Y7"/>
    <mergeCell ref="B18:B19"/>
    <mergeCell ref="C18:C19"/>
    <mergeCell ref="D18:D19"/>
    <mergeCell ref="E18:E19"/>
    <mergeCell ref="A10:Y10"/>
    <mergeCell ref="L11:P11"/>
    <mergeCell ref="Q11:R11"/>
    <mergeCell ref="F18:F19"/>
    <mergeCell ref="G18:G19"/>
    <mergeCell ref="H18:H19"/>
    <mergeCell ref="I18:I19"/>
    <mergeCell ref="L18:L19"/>
    <mergeCell ref="J18:J19"/>
    <mergeCell ref="K18:K19"/>
    <mergeCell ref="A17:A19"/>
    <mergeCell ref="B17:Y17"/>
    <mergeCell ref="AC7:AC9"/>
    <mergeCell ref="AD7:AD9"/>
    <mergeCell ref="AB7:AB9"/>
    <mergeCell ref="A9:Y9"/>
    <mergeCell ref="AE7:AH7"/>
    <mergeCell ref="AE8:AE9"/>
    <mergeCell ref="AF8:AF9"/>
    <mergeCell ref="AG8:AG9"/>
    <mergeCell ref="AH8:AH9"/>
    <mergeCell ref="Z7:Z9"/>
    <mergeCell ref="AA7:AA9"/>
  </mergeCells>
  <phoneticPr fontId="59" type="noConversion"/>
  <pageMargins left="0.7" right="0.7" top="0.75" bottom="0.75" header="0.3" footer="0.3"/>
  <pageSetup paperSize="9" scale="41" orientation="landscape" r:id="rId1"/>
  <rowBreaks count="3" manualBreakCount="3">
    <brk id="50" max="24" man="1"/>
    <brk id="85" max="24" man="1"/>
    <brk id="120" max="24" man="1"/>
  </rowBreaks>
</worksheet>
</file>

<file path=xl/worksheets/sheet5.xml><?xml version="1.0" encoding="utf-8"?>
<worksheet xmlns="http://schemas.openxmlformats.org/spreadsheetml/2006/main" xmlns:r="http://schemas.openxmlformats.org/officeDocument/2006/relationships">
  <sheetPr>
    <tabColor theme="6"/>
  </sheetPr>
  <dimension ref="A1:AX234"/>
  <sheetViews>
    <sheetView view="pageBreakPreview" zoomScaleNormal="70" zoomScaleSheetLayoutView="100" workbookViewId="0">
      <selection activeCell="A11" sqref="A11"/>
    </sheetView>
  </sheetViews>
  <sheetFormatPr defaultRowHeight="12.75" outlineLevelCol="1"/>
  <cols>
    <col min="2" max="2" width="12" bestFit="1" customWidth="1"/>
    <col min="3" max="3" width="11.7109375" customWidth="1"/>
    <col min="4" max="9" width="12" bestFit="1" customWidth="1"/>
    <col min="10" max="10" width="13.42578125" customWidth="1"/>
    <col min="11" max="11" width="12.28515625" bestFit="1" customWidth="1"/>
    <col min="12" max="13" width="12.85546875" customWidth="1"/>
    <col min="14" max="24" width="13.7109375" bestFit="1" customWidth="1"/>
    <col min="25" max="25" width="12.7109375" customWidth="1"/>
    <col min="26" max="26" width="17.42578125" customWidth="1" outlineLevel="1"/>
    <col min="27" max="28" width="14.140625" customWidth="1" outlineLevel="1"/>
    <col min="29" max="29" width="13.85546875" customWidth="1" outlineLevel="1"/>
    <col min="30" max="30" width="15.28515625" customWidth="1" outlineLevel="1"/>
    <col min="31" max="31" width="15.42578125" customWidth="1" outlineLevel="1"/>
    <col min="32" max="32" width="18.28515625" customWidth="1" outlineLevel="1"/>
    <col min="33" max="33" width="17.7109375" customWidth="1" outlineLevel="1"/>
    <col min="34" max="34" width="19.42578125" customWidth="1" outlineLevel="1"/>
    <col min="35" max="35" width="14.5703125" customWidth="1" outlineLevel="1"/>
    <col min="36" max="50" width="9.140625" outlineLevel="1"/>
  </cols>
  <sheetData>
    <row r="1" spans="1:34" s="21" customFormat="1">
      <c r="V1" s="216" t="s">
        <v>6</v>
      </c>
      <c r="W1" s="216"/>
      <c r="X1" s="216"/>
      <c r="Y1" s="216"/>
    </row>
    <row r="2" spans="1:34" s="21" customFormat="1">
      <c r="V2" s="216" t="s">
        <v>7</v>
      </c>
      <c r="W2" s="216"/>
      <c r="X2" s="216"/>
      <c r="Y2" s="216"/>
    </row>
    <row r="3" spans="1:34" s="21" customFormat="1">
      <c r="V3" s="216" t="s">
        <v>8</v>
      </c>
      <c r="W3" s="216"/>
      <c r="X3" s="216"/>
      <c r="Y3" s="216"/>
    </row>
    <row r="4" spans="1:34" s="21" customFormat="1">
      <c r="V4" s="216" t="s">
        <v>9</v>
      </c>
      <c r="W4" s="216"/>
      <c r="X4" s="216"/>
      <c r="Y4" s="216"/>
    </row>
    <row r="5" spans="1:34" s="21" customFormat="1">
      <c r="V5" s="216" t="s">
        <v>10</v>
      </c>
      <c r="W5" s="216"/>
      <c r="X5" s="216"/>
      <c r="Y5" s="216"/>
    </row>
    <row r="6" spans="1:34" s="21" customFormat="1" ht="18.75" customHeight="1"/>
    <row r="7" spans="1:34" s="21" customFormat="1" ht="12.75" customHeight="1">
      <c r="A7" s="204" t="s">
        <v>11</v>
      </c>
      <c r="B7" s="204"/>
      <c r="C7" s="204"/>
      <c r="D7" s="204"/>
      <c r="E7" s="204"/>
      <c r="F7" s="204"/>
      <c r="G7" s="204"/>
      <c r="H7" s="204"/>
      <c r="I7" s="204"/>
      <c r="J7" s="204"/>
      <c r="K7" s="204"/>
      <c r="L7" s="204"/>
      <c r="M7" s="204"/>
      <c r="N7" s="204"/>
      <c r="O7" s="204"/>
      <c r="P7" s="204"/>
      <c r="Q7" s="204"/>
      <c r="R7" s="204"/>
      <c r="S7" s="204"/>
      <c r="T7" s="204"/>
      <c r="U7" s="204"/>
      <c r="V7" s="204"/>
      <c r="W7" s="204"/>
      <c r="X7" s="204"/>
      <c r="Y7" s="204"/>
      <c r="Z7" s="265" t="s">
        <v>63</v>
      </c>
      <c r="AA7" s="265" t="s">
        <v>30</v>
      </c>
      <c r="AB7" s="265" t="s">
        <v>32</v>
      </c>
      <c r="AC7" s="265" t="s">
        <v>31</v>
      </c>
      <c r="AD7" s="265" t="s">
        <v>33</v>
      </c>
      <c r="AE7" s="270" t="s">
        <v>29</v>
      </c>
      <c r="AF7" s="270"/>
      <c r="AG7" s="270"/>
      <c r="AH7" s="270"/>
    </row>
    <row r="8" spans="1:34" s="21" customFormat="1" ht="19.5" customHeight="1">
      <c r="Z8" s="266"/>
      <c r="AA8" s="266"/>
      <c r="AB8" s="266"/>
      <c r="AC8" s="266"/>
      <c r="AD8" s="266"/>
      <c r="AE8" s="271" t="s">
        <v>25</v>
      </c>
      <c r="AF8" s="271" t="s">
        <v>26</v>
      </c>
      <c r="AG8" s="271" t="s">
        <v>27</v>
      </c>
      <c r="AH8" s="271" t="s">
        <v>28</v>
      </c>
    </row>
    <row r="9" spans="1:34" s="21" customFormat="1" ht="15.75" customHeight="1">
      <c r="A9" s="204" t="s">
        <v>83</v>
      </c>
      <c r="B9" s="204"/>
      <c r="C9" s="204"/>
      <c r="D9" s="204"/>
      <c r="E9" s="204"/>
      <c r="F9" s="204"/>
      <c r="G9" s="204"/>
      <c r="H9" s="204"/>
      <c r="I9" s="204"/>
      <c r="J9" s="204"/>
      <c r="K9" s="204"/>
      <c r="L9" s="204"/>
      <c r="M9" s="204"/>
      <c r="N9" s="204"/>
      <c r="O9" s="204"/>
      <c r="P9" s="204"/>
      <c r="Q9" s="204"/>
      <c r="R9" s="204"/>
      <c r="S9" s="204"/>
      <c r="T9" s="204"/>
      <c r="U9" s="204"/>
      <c r="V9" s="204"/>
      <c r="W9" s="204"/>
      <c r="X9" s="204"/>
      <c r="Y9" s="204"/>
      <c r="Z9" s="267"/>
      <c r="AA9" s="267"/>
      <c r="AB9" s="267"/>
      <c r="AC9" s="267"/>
      <c r="AD9" s="267"/>
      <c r="AE9" s="272"/>
      <c r="AF9" s="272"/>
      <c r="AG9" s="272"/>
      <c r="AH9" s="272"/>
    </row>
    <row r="10" spans="1:34" s="21" customFormat="1" ht="15.75">
      <c r="A10" s="204" t="s">
        <v>373</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42">
        <f>AA10+AB10+AC10+AD10+AE10</f>
        <v>736.94299999999998</v>
      </c>
      <c r="AA10" s="43"/>
      <c r="AB10" s="44">
        <v>2.883</v>
      </c>
      <c r="AC10" s="44"/>
      <c r="AD10" s="44"/>
      <c r="AE10" s="45">
        <v>734.06</v>
      </c>
      <c r="AF10" s="45"/>
      <c r="AG10" s="45"/>
      <c r="AH10" s="45"/>
    </row>
    <row r="11" spans="1:34" s="21" customFormat="1" ht="9.75" customHeight="1">
      <c r="L11" s="232" t="s">
        <v>36</v>
      </c>
      <c r="M11" s="232"/>
      <c r="N11" s="232"/>
      <c r="O11" s="232"/>
      <c r="P11" s="232"/>
      <c r="Q11" s="232" t="s">
        <v>37</v>
      </c>
      <c r="R11" s="232"/>
      <c r="Z11" s="268">
        <f>AA10+AB10+AC10+AD10+AF11</f>
        <v>1299.271</v>
      </c>
      <c r="AA11" s="225"/>
      <c r="AB11" s="225"/>
      <c r="AC11" s="225"/>
      <c r="AD11" s="225"/>
      <c r="AE11" s="225"/>
      <c r="AF11" s="273">
        <v>1296.3879999999999</v>
      </c>
      <c r="AG11" s="225"/>
      <c r="AH11" s="225"/>
    </row>
    <row r="12" spans="1:34" s="21" customFormat="1" ht="18" customHeight="1">
      <c r="Z12" s="269"/>
      <c r="AA12" s="226"/>
      <c r="AB12" s="226"/>
      <c r="AC12" s="226"/>
      <c r="AD12" s="226"/>
      <c r="AE12" s="226"/>
      <c r="AF12" s="274"/>
      <c r="AG12" s="226"/>
      <c r="AH12" s="226"/>
    </row>
    <row r="13" spans="1:34" s="21" customFormat="1" ht="54" customHeight="1">
      <c r="A13" s="217" t="s">
        <v>372</v>
      </c>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46">
        <f>AA10+AB10+AC10+AD10+AG13</f>
        <v>1481.1949999999999</v>
      </c>
      <c r="AA13" s="47"/>
      <c r="AB13" s="47"/>
      <c r="AC13" s="47"/>
      <c r="AD13" s="47"/>
      <c r="AE13" s="48"/>
      <c r="AF13" s="48"/>
      <c r="AG13" s="45">
        <v>1478.3119999999999</v>
      </c>
      <c r="AH13" s="48"/>
    </row>
    <row r="14" spans="1:34" s="21" customFormat="1" ht="9" customHeight="1">
      <c r="A14" s="22"/>
      <c r="B14" s="23"/>
      <c r="C14" s="23"/>
      <c r="D14" s="23"/>
      <c r="E14" s="23"/>
      <c r="F14" s="23"/>
      <c r="G14" s="23"/>
      <c r="H14" s="23"/>
      <c r="I14" s="23"/>
      <c r="J14" s="23"/>
      <c r="K14" s="23"/>
      <c r="L14" s="23"/>
      <c r="M14" s="23"/>
      <c r="N14" s="23"/>
      <c r="O14" s="23"/>
      <c r="P14" s="23"/>
      <c r="Q14" s="23"/>
      <c r="R14" s="23"/>
      <c r="S14" s="23"/>
      <c r="T14" s="23"/>
      <c r="U14" s="23"/>
      <c r="V14" s="23"/>
      <c r="W14" s="23"/>
      <c r="X14" s="23"/>
      <c r="Y14" s="23"/>
      <c r="Z14" s="47"/>
      <c r="AA14" s="47"/>
      <c r="AB14" s="47"/>
      <c r="AC14" s="47"/>
      <c r="AD14" s="47"/>
      <c r="AE14" s="48"/>
      <c r="AF14" s="48"/>
      <c r="AG14" s="48"/>
      <c r="AH14" s="48"/>
    </row>
    <row r="15" spans="1:34" s="21" customFormat="1" ht="34.5" customHeight="1">
      <c r="A15" s="238" t="s">
        <v>230</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46">
        <f>AA10+AB10+AC10+AD10+AH15</f>
        <v>2543.7919999999999</v>
      </c>
      <c r="AA15" s="43"/>
      <c r="AB15" s="44"/>
      <c r="AC15" s="44"/>
      <c r="AD15" s="44"/>
      <c r="AE15" s="45"/>
      <c r="AF15" s="45"/>
      <c r="AG15" s="45"/>
      <c r="AH15" s="45">
        <v>2540.9090000000001</v>
      </c>
    </row>
    <row r="16" spans="1:34" s="21" customFormat="1" ht="4.5" customHeight="1">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49"/>
      <c r="AA16" s="49"/>
      <c r="AB16" s="49"/>
      <c r="AC16" s="49"/>
      <c r="AD16" s="49"/>
      <c r="AE16" s="49"/>
      <c r="AF16" s="49"/>
      <c r="AG16" s="49"/>
      <c r="AH16" s="49"/>
    </row>
    <row r="17" spans="1:50" s="21" customFormat="1" ht="36.75" customHeight="1">
      <c r="A17" s="222" t="s">
        <v>20</v>
      </c>
      <c r="B17" s="223" t="s">
        <v>84</v>
      </c>
      <c r="C17" s="223"/>
      <c r="D17" s="223"/>
      <c r="E17" s="223"/>
      <c r="F17" s="223"/>
      <c r="G17" s="223"/>
      <c r="H17" s="223"/>
      <c r="I17" s="223"/>
      <c r="J17" s="223"/>
      <c r="K17" s="223"/>
      <c r="L17" s="223"/>
      <c r="M17" s="223"/>
      <c r="N17" s="223"/>
      <c r="O17" s="223"/>
      <c r="P17" s="223"/>
      <c r="Q17" s="223"/>
      <c r="R17" s="223"/>
      <c r="S17" s="223"/>
      <c r="T17" s="223"/>
      <c r="U17" s="223"/>
      <c r="V17" s="223"/>
      <c r="W17" s="223"/>
      <c r="X17" s="223"/>
      <c r="Y17" s="224"/>
      <c r="Z17" s="222" t="s">
        <v>20</v>
      </c>
      <c r="AA17" s="223" t="s">
        <v>85</v>
      </c>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row>
    <row r="18" spans="1:50" s="21" customFormat="1" ht="18.75" customHeight="1">
      <c r="A18" s="222"/>
      <c r="B18" s="219" t="s">
        <v>38</v>
      </c>
      <c r="C18" s="219" t="s">
        <v>39</v>
      </c>
      <c r="D18" s="219" t="s">
        <v>40</v>
      </c>
      <c r="E18" s="219" t="s">
        <v>41</v>
      </c>
      <c r="F18" s="219" t="s">
        <v>42</v>
      </c>
      <c r="G18" s="219" t="s">
        <v>43</v>
      </c>
      <c r="H18" s="219" t="s">
        <v>44</v>
      </c>
      <c r="I18" s="219" t="s">
        <v>45</v>
      </c>
      <c r="J18" s="219" t="s">
        <v>46</v>
      </c>
      <c r="K18" s="219" t="s">
        <v>47</v>
      </c>
      <c r="L18" s="219" t="s">
        <v>48</v>
      </c>
      <c r="M18" s="219" t="s">
        <v>49</v>
      </c>
      <c r="N18" s="219" t="s">
        <v>50</v>
      </c>
      <c r="O18" s="219" t="s">
        <v>51</v>
      </c>
      <c r="P18" s="219" t="s">
        <v>52</v>
      </c>
      <c r="Q18" s="219" t="s">
        <v>53</v>
      </c>
      <c r="R18" s="219" t="s">
        <v>54</v>
      </c>
      <c r="S18" s="219" t="s">
        <v>55</v>
      </c>
      <c r="T18" s="219" t="s">
        <v>56</v>
      </c>
      <c r="U18" s="219" t="s">
        <v>57</v>
      </c>
      <c r="V18" s="219" t="s">
        <v>58</v>
      </c>
      <c r="W18" s="219" t="s">
        <v>59</v>
      </c>
      <c r="X18" s="219" t="s">
        <v>60</v>
      </c>
      <c r="Y18" s="236" t="s">
        <v>61</v>
      </c>
      <c r="Z18" s="222"/>
      <c r="AA18" s="219" t="s">
        <v>38</v>
      </c>
      <c r="AB18" s="219" t="s">
        <v>39</v>
      </c>
      <c r="AC18" s="219" t="s">
        <v>40</v>
      </c>
      <c r="AD18" s="219" t="s">
        <v>41</v>
      </c>
      <c r="AE18" s="219" t="s">
        <v>42</v>
      </c>
      <c r="AF18" s="219" t="s">
        <v>43</v>
      </c>
      <c r="AG18" s="219" t="s">
        <v>44</v>
      </c>
      <c r="AH18" s="219" t="s">
        <v>45</v>
      </c>
      <c r="AI18" s="219" t="s">
        <v>46</v>
      </c>
      <c r="AJ18" s="219" t="s">
        <v>47</v>
      </c>
      <c r="AK18" s="219" t="s">
        <v>48</v>
      </c>
      <c r="AL18" s="219" t="s">
        <v>49</v>
      </c>
      <c r="AM18" s="219" t="s">
        <v>50</v>
      </c>
      <c r="AN18" s="219" t="s">
        <v>51</v>
      </c>
      <c r="AO18" s="219" t="s">
        <v>52</v>
      </c>
      <c r="AP18" s="219" t="s">
        <v>53</v>
      </c>
      <c r="AQ18" s="219" t="s">
        <v>54</v>
      </c>
      <c r="AR18" s="219" t="s">
        <v>55</v>
      </c>
      <c r="AS18" s="219" t="s">
        <v>56</v>
      </c>
      <c r="AT18" s="219" t="s">
        <v>57</v>
      </c>
      <c r="AU18" s="219" t="s">
        <v>58</v>
      </c>
      <c r="AV18" s="219" t="s">
        <v>59</v>
      </c>
      <c r="AW18" s="219" t="s">
        <v>60</v>
      </c>
      <c r="AX18" s="219" t="s">
        <v>61</v>
      </c>
    </row>
    <row r="19" spans="1:50" s="21" customFormat="1" ht="12.75" customHeight="1">
      <c r="A19" s="222"/>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37"/>
      <c r="Z19" s="222"/>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row>
    <row r="20" spans="1:50" s="21" customFormat="1" ht="18.75">
      <c r="A20" s="26">
        <v>1</v>
      </c>
      <c r="B20" s="117">
        <f ca="1">AA20+$Z$10+ROUND((AA20*0.31*11.96%),2)</f>
        <v>1508.9829999999999</v>
      </c>
      <c r="C20" s="117">
        <f t="shared" ref="C20:Y20" ca="1" si="0">AB20+$Z$10+ROUND((AB20*0.31*11.96%),2)</f>
        <v>1464.3229999999999</v>
      </c>
      <c r="D20" s="117">
        <f t="shared" ca="1" si="0"/>
        <v>1460.423</v>
      </c>
      <c r="E20" s="117">
        <f t="shared" ca="1" si="0"/>
        <v>1454.7529999999999</v>
      </c>
      <c r="F20" s="117">
        <f t="shared" ca="1" si="0"/>
        <v>1474.3329999999999</v>
      </c>
      <c r="G20" s="117">
        <f t="shared" ca="1" si="0"/>
        <v>1472.5429999999999</v>
      </c>
      <c r="H20" s="117">
        <f t="shared" ca="1" si="0"/>
        <v>1487.7929999999999</v>
      </c>
      <c r="I20" s="117">
        <f t="shared" ca="1" si="0"/>
        <v>1502.8530000000001</v>
      </c>
      <c r="J20" s="117">
        <f t="shared" ca="1" si="0"/>
        <v>1516.6229999999998</v>
      </c>
      <c r="K20" s="117">
        <f t="shared" ca="1" si="0"/>
        <v>1518.403</v>
      </c>
      <c r="L20" s="117">
        <f t="shared" ca="1" si="0"/>
        <v>1507.373</v>
      </c>
      <c r="M20" s="117">
        <f t="shared" ca="1" si="0"/>
        <v>1505.0930000000001</v>
      </c>
      <c r="N20" s="117">
        <f t="shared" ca="1" si="0"/>
        <v>1506.8530000000001</v>
      </c>
      <c r="O20" s="117">
        <f t="shared" ca="1" si="0"/>
        <v>1513.2730000000001</v>
      </c>
      <c r="P20" s="117">
        <f t="shared" ca="1" si="0"/>
        <v>1514.1229999999998</v>
      </c>
      <c r="Q20" s="117">
        <f t="shared" ca="1" si="0"/>
        <v>1509.1129999999998</v>
      </c>
      <c r="R20" s="117">
        <f t="shared" ca="1" si="0"/>
        <v>1511.0930000000001</v>
      </c>
      <c r="S20" s="117">
        <f t="shared" ca="1" si="0"/>
        <v>1510.623</v>
      </c>
      <c r="T20" s="117">
        <f t="shared" ca="1" si="0"/>
        <v>1500.7929999999999</v>
      </c>
      <c r="U20" s="117">
        <f t="shared" ca="1" si="0"/>
        <v>1528.2529999999999</v>
      </c>
      <c r="V20" s="117">
        <f t="shared" ca="1" si="0"/>
        <v>1545.373</v>
      </c>
      <c r="W20" s="117">
        <f t="shared" ca="1" si="0"/>
        <v>1528.0429999999999</v>
      </c>
      <c r="X20" s="117">
        <f t="shared" ca="1" si="0"/>
        <v>1522.6829999999998</v>
      </c>
      <c r="Y20" s="117">
        <f t="shared" ca="1" si="0"/>
        <v>1506.7329999999999</v>
      </c>
      <c r="Z20" s="26">
        <v>1</v>
      </c>
      <c r="AA20" s="39" t="str">
        <f ca="1">INDIRECT(ADDRESS(COLUMN()+14,3,1,1,"данные АТС"))</f>
        <v>744,44</v>
      </c>
      <c r="AB20" s="39" t="str">
        <f t="shared" ref="AB20:AX20" ca="1" si="1">INDIRECT(ADDRESS(COLUMN()+14,3,1,1,"данные АТС"))</f>
        <v>701,38</v>
      </c>
      <c r="AC20" s="39" t="str">
        <f t="shared" ca="1" si="1"/>
        <v>697,62</v>
      </c>
      <c r="AD20" s="39" t="str">
        <f t="shared" ca="1" si="1"/>
        <v>692,15</v>
      </c>
      <c r="AE20" s="39" t="str">
        <f t="shared" ca="1" si="1"/>
        <v>711,03</v>
      </c>
      <c r="AF20" s="39" t="str">
        <f t="shared" ca="1" si="1"/>
        <v>709,3</v>
      </c>
      <c r="AG20" s="39" t="str">
        <f t="shared" ca="1" si="1"/>
        <v>724,01</v>
      </c>
      <c r="AH20" s="39" t="str">
        <f t="shared" ca="1" si="1"/>
        <v>738,53</v>
      </c>
      <c r="AI20" s="39" t="str">
        <f t="shared" ca="1" si="1"/>
        <v>751,81</v>
      </c>
      <c r="AJ20" s="39" t="str">
        <f t="shared" ca="1" si="1"/>
        <v>753,52</v>
      </c>
      <c r="AK20" s="39" t="str">
        <f t="shared" ca="1" si="1"/>
        <v>742,89</v>
      </c>
      <c r="AL20" s="39" t="str">
        <f t="shared" ca="1" si="1"/>
        <v>740,69</v>
      </c>
      <c r="AM20" s="39" t="str">
        <f t="shared" ca="1" si="1"/>
        <v>742,39</v>
      </c>
      <c r="AN20" s="39" t="str">
        <f t="shared" ca="1" si="1"/>
        <v>748,58</v>
      </c>
      <c r="AO20" s="39" t="str">
        <f t="shared" ca="1" si="1"/>
        <v>749,4</v>
      </c>
      <c r="AP20" s="39" t="str">
        <f t="shared" ca="1" si="1"/>
        <v>744,56</v>
      </c>
      <c r="AQ20" s="39" t="str">
        <f t="shared" ca="1" si="1"/>
        <v>746,47</v>
      </c>
      <c r="AR20" s="39" t="str">
        <f t="shared" ca="1" si="1"/>
        <v>746,02</v>
      </c>
      <c r="AS20" s="39" t="str">
        <f t="shared" ca="1" si="1"/>
        <v>736,54</v>
      </c>
      <c r="AT20" s="39" t="str">
        <f t="shared" ca="1" si="1"/>
        <v>763,02</v>
      </c>
      <c r="AU20" s="39" t="str">
        <f t="shared" ca="1" si="1"/>
        <v>779,53</v>
      </c>
      <c r="AV20" s="39" t="str">
        <f t="shared" ca="1" si="1"/>
        <v>762,82</v>
      </c>
      <c r="AW20" s="39" t="str">
        <f t="shared" ca="1" si="1"/>
        <v>757,65</v>
      </c>
      <c r="AX20" s="39" t="str">
        <f t="shared" ca="1" si="1"/>
        <v>742,27</v>
      </c>
    </row>
    <row r="21" spans="1:50" s="21" customFormat="1" ht="18.75">
      <c r="A21" s="26">
        <v>2</v>
      </c>
      <c r="B21" s="117">
        <f t="shared" ref="B21:B49" ca="1" si="2">AA21+$Z$10+ROUND((AA21*0.31*11.96%),2)</f>
        <v>1527.643</v>
      </c>
      <c r="C21" s="117">
        <f t="shared" ref="C21:C49" ca="1" si="3">AB21+$Z$10+ROUND((AB21*0.31*11.96%),2)</f>
        <v>1515.5929999999998</v>
      </c>
      <c r="D21" s="117">
        <f t="shared" ref="D21:D49" ca="1" si="4">AC21+$Z$10+ROUND((AC21*0.31*11.96%),2)</f>
        <v>1503.0930000000001</v>
      </c>
      <c r="E21" s="117">
        <f t="shared" ref="E21:E49" ca="1" si="5">AD21+$Z$10+ROUND((AD21*0.31*11.96%),2)</f>
        <v>1492.403</v>
      </c>
      <c r="F21" s="117">
        <f t="shared" ref="F21:F49" ca="1" si="6">AE21+$Z$10+ROUND((AE21*0.31*11.96%),2)</f>
        <v>1478.143</v>
      </c>
      <c r="G21" s="117">
        <f t="shared" ref="G21:G49" ca="1" si="7">AF21+$Z$10+ROUND((AF21*0.31*11.96%),2)</f>
        <v>1482.8330000000001</v>
      </c>
      <c r="H21" s="117">
        <f t="shared" ref="H21:H49" ca="1" si="8">AG21+$Z$10+ROUND((AG21*0.31*11.96%),2)</f>
        <v>1506.923</v>
      </c>
      <c r="I21" s="117">
        <f t="shared" ref="I21:I49" ca="1" si="9">AH21+$Z$10+ROUND((AH21*0.31*11.96%),2)</f>
        <v>1518.5230000000001</v>
      </c>
      <c r="J21" s="117">
        <f t="shared" ref="J21:J49" ca="1" si="10">AI21+$Z$10+ROUND((AI21*0.31*11.96%),2)</f>
        <v>1537.9730000000002</v>
      </c>
      <c r="K21" s="117">
        <f t="shared" ref="K21:K49" ca="1" si="11">AJ21+$Z$10+ROUND((AJ21*0.31*11.96%),2)</f>
        <v>1539.0830000000001</v>
      </c>
      <c r="L21" s="117">
        <f t="shared" ref="L21:L49" ca="1" si="12">AK21+$Z$10+ROUND((AK21*0.31*11.96%),2)</f>
        <v>1534.463</v>
      </c>
      <c r="M21" s="117">
        <f t="shared" ref="M21:M49" ca="1" si="13">AL21+$Z$10+ROUND((AL21*0.31*11.96%),2)</f>
        <v>1508.6829999999998</v>
      </c>
      <c r="N21" s="117">
        <f t="shared" ref="N21:N49" ca="1" si="14">AM21+$Z$10+ROUND((AM21*0.31*11.96%),2)</f>
        <v>1532.4929999999999</v>
      </c>
      <c r="O21" s="117">
        <f t="shared" ref="O21:O49" ca="1" si="15">AN21+$Z$10+ROUND((AN21*0.31*11.96%),2)</f>
        <v>1534.973</v>
      </c>
      <c r="P21" s="117">
        <f t="shared" ref="P21:P49" ca="1" si="16">AO21+$Z$10+ROUND((AO21*0.31*11.96%),2)</f>
        <v>1536.133</v>
      </c>
      <c r="Q21" s="117">
        <f t="shared" ref="Q21:Q49" ca="1" si="17">AP21+$Z$10+ROUND((AP21*0.31*11.96%),2)</f>
        <v>1537.3229999999999</v>
      </c>
      <c r="R21" s="117">
        <f t="shared" ref="R21:R49" ca="1" si="18">AQ21+$Z$10+ROUND((AQ21*0.31*11.96%),2)</f>
        <v>1548.7429999999999</v>
      </c>
      <c r="S21" s="117">
        <f t="shared" ref="S21:S49" ca="1" si="19">AR21+$Z$10+ROUND((AR21*0.31*11.96%),2)</f>
        <v>1551.2529999999999</v>
      </c>
      <c r="T21" s="117">
        <f t="shared" ref="T21:T49" ca="1" si="20">AS21+$Z$10+ROUND((AS21*0.31*11.96%),2)</f>
        <v>1540.2830000000001</v>
      </c>
      <c r="U21" s="117">
        <f t="shared" ref="U21:U49" ca="1" si="21">AT21+$Z$10+ROUND((AT21*0.31*11.96%),2)</f>
        <v>1555.8230000000001</v>
      </c>
      <c r="V21" s="117">
        <f t="shared" ref="V21:V49" ca="1" si="22">AU21+$Z$10+ROUND((AU21*0.31*11.96%),2)</f>
        <v>1557.5229999999999</v>
      </c>
      <c r="W21" s="117">
        <f t="shared" ref="W21:W49" ca="1" si="23">AV21+$Z$10+ROUND((AV21*0.31*11.96%),2)</f>
        <v>1535.163</v>
      </c>
      <c r="X21" s="117">
        <f t="shared" ref="X21:X49" ca="1" si="24">AW21+$Z$10+ROUND((AW21*0.31*11.96%),2)</f>
        <v>1529.2529999999999</v>
      </c>
      <c r="Y21" s="117">
        <f t="shared" ref="Y21:Y49" ca="1" si="25">AX21+$Z$10+ROUND((AX21*0.31*11.96%),2)</f>
        <v>1525.5030000000002</v>
      </c>
      <c r="Z21" s="26">
        <v>2</v>
      </c>
      <c r="AA21" s="39" t="str">
        <f ca="1">INDIRECT(ADDRESS(COLUMN()+38,3,1,1,"данные АТС"))</f>
        <v>762,43</v>
      </c>
      <c r="AB21" s="39" t="str">
        <f t="shared" ref="AB21:AX21" ca="1" si="26">INDIRECT(ADDRESS(COLUMN()+38,3,1,1,"данные АТС"))</f>
        <v>750,81</v>
      </c>
      <c r="AC21" s="39" t="str">
        <f t="shared" ca="1" si="26"/>
        <v>738,76</v>
      </c>
      <c r="AD21" s="39" t="str">
        <f t="shared" ca="1" si="26"/>
        <v>728,45</v>
      </c>
      <c r="AE21" s="39" t="str">
        <f t="shared" ca="1" si="26"/>
        <v>714,7</v>
      </c>
      <c r="AF21" s="39" t="str">
        <f t="shared" ca="1" si="26"/>
        <v>719,22</v>
      </c>
      <c r="AG21" s="39" t="str">
        <f t="shared" ca="1" si="26"/>
        <v>742,45</v>
      </c>
      <c r="AH21" s="39" t="str">
        <f t="shared" ca="1" si="26"/>
        <v>753,64</v>
      </c>
      <c r="AI21" s="39" t="str">
        <f t="shared" ca="1" si="26"/>
        <v>772,39</v>
      </c>
      <c r="AJ21" s="39" t="str">
        <f t="shared" ca="1" si="26"/>
        <v>773,46</v>
      </c>
      <c r="AK21" s="39" t="str">
        <f t="shared" ca="1" si="26"/>
        <v>769,01</v>
      </c>
      <c r="AL21" s="39" t="str">
        <f t="shared" ca="1" si="26"/>
        <v>744,15</v>
      </c>
      <c r="AM21" s="39" t="str">
        <f t="shared" ca="1" si="26"/>
        <v>767,11</v>
      </c>
      <c r="AN21" s="39" t="str">
        <f t="shared" ca="1" si="26"/>
        <v>769,5</v>
      </c>
      <c r="AO21" s="39" t="str">
        <f t="shared" ca="1" si="26"/>
        <v>770,62</v>
      </c>
      <c r="AP21" s="39" t="str">
        <f t="shared" ca="1" si="26"/>
        <v>771,77</v>
      </c>
      <c r="AQ21" s="39" t="str">
        <f t="shared" ca="1" si="26"/>
        <v>782,78</v>
      </c>
      <c r="AR21" s="39" t="str">
        <f t="shared" ca="1" si="26"/>
        <v>785,2</v>
      </c>
      <c r="AS21" s="39" t="str">
        <f t="shared" ca="1" si="26"/>
        <v>774,62</v>
      </c>
      <c r="AT21" s="39" t="str">
        <f t="shared" ca="1" si="26"/>
        <v>789,6</v>
      </c>
      <c r="AU21" s="39" t="str">
        <f t="shared" ca="1" si="26"/>
        <v>791,24</v>
      </c>
      <c r="AV21" s="39" t="str">
        <f t="shared" ca="1" si="26"/>
        <v>769,68</v>
      </c>
      <c r="AW21" s="39" t="str">
        <f t="shared" ca="1" si="26"/>
        <v>763,98</v>
      </c>
      <c r="AX21" s="39" t="str">
        <f t="shared" ca="1" si="26"/>
        <v>760,37</v>
      </c>
    </row>
    <row r="22" spans="1:50" s="21" customFormat="1" ht="18.75">
      <c r="A22" s="26">
        <v>3</v>
      </c>
      <c r="B22" s="117">
        <f t="shared" ca="1" si="2"/>
        <v>1511.2729999999999</v>
      </c>
      <c r="C22" s="117">
        <f t="shared" ca="1" si="3"/>
        <v>1501.3229999999999</v>
      </c>
      <c r="D22" s="117">
        <f t="shared" ca="1" si="4"/>
        <v>1490.4630000000002</v>
      </c>
      <c r="E22" s="117">
        <f t="shared" ca="1" si="5"/>
        <v>1459.2829999999999</v>
      </c>
      <c r="F22" s="117">
        <f t="shared" ca="1" si="6"/>
        <v>1483.413</v>
      </c>
      <c r="G22" s="117">
        <f t="shared" ca="1" si="7"/>
        <v>1547.8529999999998</v>
      </c>
      <c r="H22" s="117">
        <f t="shared" ca="1" si="8"/>
        <v>1553.0330000000001</v>
      </c>
      <c r="I22" s="117">
        <f t="shared" ca="1" si="9"/>
        <v>1554.0830000000001</v>
      </c>
      <c r="J22" s="117">
        <f t="shared" ca="1" si="10"/>
        <v>1580.0730000000001</v>
      </c>
      <c r="K22" s="117">
        <f t="shared" ca="1" si="11"/>
        <v>1612.903</v>
      </c>
      <c r="L22" s="117">
        <f t="shared" ca="1" si="12"/>
        <v>1594.623</v>
      </c>
      <c r="M22" s="117">
        <f t="shared" ca="1" si="13"/>
        <v>1574.2829999999999</v>
      </c>
      <c r="N22" s="117">
        <f t="shared" ca="1" si="14"/>
        <v>1572.883</v>
      </c>
      <c r="O22" s="117">
        <f t="shared" ca="1" si="15"/>
        <v>1576.393</v>
      </c>
      <c r="P22" s="117">
        <f t="shared" ca="1" si="16"/>
        <v>1573.463</v>
      </c>
      <c r="Q22" s="117">
        <f t="shared" ca="1" si="17"/>
        <v>1575.223</v>
      </c>
      <c r="R22" s="117">
        <f t="shared" ca="1" si="18"/>
        <v>1574.413</v>
      </c>
      <c r="S22" s="117">
        <f t="shared" ca="1" si="19"/>
        <v>1570.943</v>
      </c>
      <c r="T22" s="117">
        <f t="shared" ca="1" si="20"/>
        <v>1553.473</v>
      </c>
      <c r="U22" s="117">
        <f t="shared" ca="1" si="21"/>
        <v>1575.5830000000001</v>
      </c>
      <c r="V22" s="117">
        <f t="shared" ca="1" si="22"/>
        <v>1554.7830000000001</v>
      </c>
      <c r="W22" s="117">
        <f t="shared" ca="1" si="23"/>
        <v>1536.193</v>
      </c>
      <c r="X22" s="117">
        <f t="shared" ca="1" si="24"/>
        <v>1536.433</v>
      </c>
      <c r="Y22" s="117">
        <f t="shared" ca="1" si="25"/>
        <v>1489.3630000000001</v>
      </c>
      <c r="Z22" s="26">
        <v>3</v>
      </c>
      <c r="AA22" s="39" t="str">
        <f ca="1">INDIRECT(ADDRESS(COLUMN()+62,3,1,1,"данные АТС"))</f>
        <v>746,65</v>
      </c>
      <c r="AB22" s="39" t="str">
        <f t="shared" ref="AB22:AX22" ca="1" si="27">INDIRECT(ADDRESS(COLUMN()+62,3,1,1,"данные АТС"))</f>
        <v>737,05</v>
      </c>
      <c r="AC22" s="39" t="str">
        <f t="shared" ca="1" si="27"/>
        <v>726,58</v>
      </c>
      <c r="AD22" s="39" t="str">
        <f t="shared" ca="1" si="27"/>
        <v>696,52</v>
      </c>
      <c r="AE22" s="39" t="str">
        <f t="shared" ca="1" si="27"/>
        <v>719,78</v>
      </c>
      <c r="AF22" s="39" t="str">
        <f t="shared" ca="1" si="27"/>
        <v>781,92</v>
      </c>
      <c r="AG22" s="39" t="str">
        <f t="shared" ca="1" si="27"/>
        <v>786,91</v>
      </c>
      <c r="AH22" s="39" t="str">
        <f t="shared" ca="1" si="27"/>
        <v>787,93</v>
      </c>
      <c r="AI22" s="39" t="str">
        <f t="shared" ca="1" si="27"/>
        <v>812,99</v>
      </c>
      <c r="AJ22" s="39" t="str">
        <f t="shared" ca="1" si="27"/>
        <v>844,64</v>
      </c>
      <c r="AK22" s="39" t="str">
        <f t="shared" ca="1" si="27"/>
        <v>827,02</v>
      </c>
      <c r="AL22" s="39" t="str">
        <f t="shared" ca="1" si="27"/>
        <v>807,4</v>
      </c>
      <c r="AM22" s="39" t="str">
        <f t="shared" ca="1" si="27"/>
        <v>806,05</v>
      </c>
      <c r="AN22" s="39" t="str">
        <f t="shared" ca="1" si="27"/>
        <v>809,44</v>
      </c>
      <c r="AO22" s="39" t="str">
        <f t="shared" ca="1" si="27"/>
        <v>806,61</v>
      </c>
      <c r="AP22" s="39" t="str">
        <f t="shared" ca="1" si="27"/>
        <v>808,31</v>
      </c>
      <c r="AQ22" s="39" t="str">
        <f t="shared" ca="1" si="27"/>
        <v>807,53</v>
      </c>
      <c r="AR22" s="39" t="str">
        <f t="shared" ca="1" si="27"/>
        <v>804,18</v>
      </c>
      <c r="AS22" s="39" t="str">
        <f t="shared" ca="1" si="27"/>
        <v>787,34</v>
      </c>
      <c r="AT22" s="39" t="str">
        <f t="shared" ca="1" si="27"/>
        <v>808,66</v>
      </c>
      <c r="AU22" s="39" t="str">
        <f t="shared" ca="1" si="27"/>
        <v>788,6</v>
      </c>
      <c r="AV22" s="39" t="str">
        <f t="shared" ca="1" si="27"/>
        <v>770,68</v>
      </c>
      <c r="AW22" s="39" t="str">
        <f t="shared" ca="1" si="27"/>
        <v>770,91</v>
      </c>
      <c r="AX22" s="39" t="str">
        <f t="shared" ca="1" si="27"/>
        <v>725,52</v>
      </c>
    </row>
    <row r="23" spans="1:50" s="21" customFormat="1" ht="18.75">
      <c r="A23" s="26">
        <v>4</v>
      </c>
      <c r="B23" s="117">
        <f t="shared" ca="1" si="2"/>
        <v>1447.8530000000001</v>
      </c>
      <c r="C23" s="117">
        <f t="shared" ca="1" si="3"/>
        <v>1444.5029999999999</v>
      </c>
      <c r="D23" s="117">
        <f t="shared" ca="1" si="4"/>
        <v>1441.5329999999999</v>
      </c>
      <c r="E23" s="117">
        <f t="shared" ca="1" si="5"/>
        <v>1431.2629999999999</v>
      </c>
      <c r="F23" s="117">
        <f t="shared" ca="1" si="6"/>
        <v>1442.7730000000001</v>
      </c>
      <c r="G23" s="117">
        <f t="shared" ca="1" si="7"/>
        <v>1508.693</v>
      </c>
      <c r="H23" s="117">
        <f t="shared" ca="1" si="8"/>
        <v>1511.403</v>
      </c>
      <c r="I23" s="117">
        <f t="shared" ca="1" si="9"/>
        <v>1514.5229999999999</v>
      </c>
      <c r="J23" s="117">
        <f t="shared" ca="1" si="10"/>
        <v>1545.143</v>
      </c>
      <c r="K23" s="117">
        <f t="shared" ca="1" si="11"/>
        <v>1546.2830000000001</v>
      </c>
      <c r="L23" s="117">
        <f t="shared" ca="1" si="12"/>
        <v>1543.4029999999998</v>
      </c>
      <c r="M23" s="117">
        <f t="shared" ca="1" si="13"/>
        <v>1541.453</v>
      </c>
      <c r="N23" s="117">
        <f t="shared" ca="1" si="14"/>
        <v>1537.7130000000002</v>
      </c>
      <c r="O23" s="117">
        <f t="shared" ca="1" si="15"/>
        <v>1544.2329999999999</v>
      </c>
      <c r="P23" s="117">
        <f t="shared" ca="1" si="16"/>
        <v>1546.8330000000001</v>
      </c>
      <c r="Q23" s="117">
        <f t="shared" ca="1" si="17"/>
        <v>1540.7329999999999</v>
      </c>
      <c r="R23" s="117">
        <f t="shared" ca="1" si="18"/>
        <v>1541.203</v>
      </c>
      <c r="S23" s="117">
        <f t="shared" ca="1" si="19"/>
        <v>1532.2630000000001</v>
      </c>
      <c r="T23" s="117">
        <f t="shared" ca="1" si="20"/>
        <v>1528.9929999999999</v>
      </c>
      <c r="U23" s="117">
        <f t="shared" ca="1" si="21"/>
        <v>1545.3030000000001</v>
      </c>
      <c r="V23" s="117">
        <f t="shared" ca="1" si="22"/>
        <v>1538.903</v>
      </c>
      <c r="W23" s="117">
        <f t="shared" ca="1" si="23"/>
        <v>1478.3130000000001</v>
      </c>
      <c r="X23" s="117">
        <f t="shared" ca="1" si="24"/>
        <v>1498.703</v>
      </c>
      <c r="Y23" s="117">
        <f t="shared" ca="1" si="25"/>
        <v>1480.9229999999998</v>
      </c>
      <c r="Z23" s="26">
        <v>4</v>
      </c>
      <c r="AA23" s="39" t="str">
        <f ca="1">INDIRECT(ADDRESS(COLUMN()+86,3,1,1,"данные АТС"))</f>
        <v>685,49</v>
      </c>
      <c r="AB23" s="39" t="str">
        <f t="shared" ref="AB23:AX23" ca="1" si="28">INDIRECT(ADDRESS(COLUMN()+86,3,1,1,"данные АТС"))</f>
        <v>682,26</v>
      </c>
      <c r="AC23" s="39" t="str">
        <f t="shared" ca="1" si="28"/>
        <v>679,4</v>
      </c>
      <c r="AD23" s="39" t="str">
        <f t="shared" ca="1" si="28"/>
        <v>669,5</v>
      </c>
      <c r="AE23" s="39" t="str">
        <f t="shared" ca="1" si="28"/>
        <v>680,6</v>
      </c>
      <c r="AF23" s="39" t="str">
        <f t="shared" ca="1" si="28"/>
        <v>744,16</v>
      </c>
      <c r="AG23" s="39" t="str">
        <f t="shared" ca="1" si="28"/>
        <v>746,77</v>
      </c>
      <c r="AH23" s="39" t="str">
        <f t="shared" ca="1" si="28"/>
        <v>749,78</v>
      </c>
      <c r="AI23" s="39" t="str">
        <f t="shared" ca="1" si="28"/>
        <v>779,31</v>
      </c>
      <c r="AJ23" s="39" t="str">
        <f t="shared" ca="1" si="28"/>
        <v>780,41</v>
      </c>
      <c r="AK23" s="39" t="str">
        <f t="shared" ca="1" si="28"/>
        <v>777,63</v>
      </c>
      <c r="AL23" s="39" t="str">
        <f t="shared" ca="1" si="28"/>
        <v>775,75</v>
      </c>
      <c r="AM23" s="39" t="str">
        <f t="shared" ca="1" si="28"/>
        <v>772,14</v>
      </c>
      <c r="AN23" s="39" t="str">
        <f t="shared" ca="1" si="28"/>
        <v>778,43</v>
      </c>
      <c r="AO23" s="39" t="str">
        <f t="shared" ca="1" si="28"/>
        <v>780,94</v>
      </c>
      <c r="AP23" s="39" t="str">
        <f t="shared" ca="1" si="28"/>
        <v>775,05</v>
      </c>
      <c r="AQ23" s="39" t="str">
        <f t="shared" ca="1" si="28"/>
        <v>775,51</v>
      </c>
      <c r="AR23" s="39" t="str">
        <f t="shared" ca="1" si="28"/>
        <v>766,89</v>
      </c>
      <c r="AS23" s="39" t="str">
        <f t="shared" ca="1" si="28"/>
        <v>763,73</v>
      </c>
      <c r="AT23" s="39" t="str">
        <f t="shared" ca="1" si="28"/>
        <v>779,46</v>
      </c>
      <c r="AU23" s="39" t="str">
        <f t="shared" ca="1" si="28"/>
        <v>773,29</v>
      </c>
      <c r="AV23" s="39" t="str">
        <f t="shared" ca="1" si="28"/>
        <v>714,87</v>
      </c>
      <c r="AW23" s="39" t="str">
        <f t="shared" ca="1" si="28"/>
        <v>734,53</v>
      </c>
      <c r="AX23" s="39" t="str">
        <f t="shared" ca="1" si="28"/>
        <v>717,38</v>
      </c>
    </row>
    <row r="24" spans="1:50" s="21" customFormat="1" ht="18.75">
      <c r="A24" s="26">
        <v>5</v>
      </c>
      <c r="B24" s="117">
        <f t="shared" ca="1" si="2"/>
        <v>1460.2529999999999</v>
      </c>
      <c r="C24" s="117">
        <f t="shared" ca="1" si="3"/>
        <v>1434.8630000000001</v>
      </c>
      <c r="D24" s="117">
        <f t="shared" ca="1" si="4"/>
        <v>1430.473</v>
      </c>
      <c r="E24" s="117">
        <f t="shared" ca="1" si="5"/>
        <v>1400.393</v>
      </c>
      <c r="F24" s="117">
        <f t="shared" ca="1" si="6"/>
        <v>1415.7930000000001</v>
      </c>
      <c r="G24" s="117">
        <f t="shared" ca="1" si="7"/>
        <v>1485.393</v>
      </c>
      <c r="H24" s="117">
        <f t="shared" ca="1" si="8"/>
        <v>1587.203</v>
      </c>
      <c r="I24" s="117">
        <f t="shared" ca="1" si="9"/>
        <v>1612.463</v>
      </c>
      <c r="J24" s="117">
        <f t="shared" ca="1" si="10"/>
        <v>1626.173</v>
      </c>
      <c r="K24" s="117">
        <f t="shared" ca="1" si="11"/>
        <v>1623.933</v>
      </c>
      <c r="L24" s="117">
        <f t="shared" ca="1" si="12"/>
        <v>1613.463</v>
      </c>
      <c r="M24" s="117">
        <f t="shared" ca="1" si="13"/>
        <v>1592.4229999999998</v>
      </c>
      <c r="N24" s="117">
        <f t="shared" ca="1" si="14"/>
        <v>1589.8230000000001</v>
      </c>
      <c r="O24" s="117">
        <f t="shared" ca="1" si="15"/>
        <v>1610.7630000000001</v>
      </c>
      <c r="P24" s="117">
        <f t="shared" ca="1" si="16"/>
        <v>1616.5629999999999</v>
      </c>
      <c r="Q24" s="117">
        <f t="shared" ca="1" si="17"/>
        <v>1603.7630000000001</v>
      </c>
      <c r="R24" s="117">
        <f t="shared" ca="1" si="18"/>
        <v>1614.7330000000002</v>
      </c>
      <c r="S24" s="117">
        <f t="shared" ca="1" si="19"/>
        <v>1583.2830000000001</v>
      </c>
      <c r="T24" s="117">
        <f t="shared" ca="1" si="20"/>
        <v>1585.373</v>
      </c>
      <c r="U24" s="117">
        <f t="shared" ca="1" si="21"/>
        <v>1534.6129999999998</v>
      </c>
      <c r="V24" s="117">
        <f t="shared" ca="1" si="22"/>
        <v>1514.953</v>
      </c>
      <c r="W24" s="117">
        <f t="shared" ca="1" si="23"/>
        <v>1485.3729999999998</v>
      </c>
      <c r="X24" s="117">
        <f t="shared" ca="1" si="24"/>
        <v>1484.7530000000002</v>
      </c>
      <c r="Y24" s="117">
        <f t="shared" ca="1" si="25"/>
        <v>1455.3230000000001</v>
      </c>
      <c r="Z24" s="26">
        <v>5</v>
      </c>
      <c r="AA24" s="39" t="str">
        <f ca="1">INDIRECT(ADDRESS(COLUMN()+110,3,1,1,"данные АТС"))</f>
        <v>697,45</v>
      </c>
      <c r="AB24" s="39" t="str">
        <f t="shared" ref="AB24:AX24" ca="1" si="29">INDIRECT(ADDRESS(COLUMN()+110,3,1,1,"данные АТС"))</f>
        <v>672,97</v>
      </c>
      <c r="AC24" s="39" t="str">
        <f t="shared" ca="1" si="29"/>
        <v>668,74</v>
      </c>
      <c r="AD24" s="39" t="str">
        <f t="shared" ca="1" si="29"/>
        <v>639,73</v>
      </c>
      <c r="AE24" s="39" t="str">
        <f t="shared" ca="1" si="29"/>
        <v>654,58</v>
      </c>
      <c r="AF24" s="39" t="str">
        <f t="shared" ca="1" si="29"/>
        <v>721,69</v>
      </c>
      <c r="AG24" s="39" t="str">
        <f t="shared" ca="1" si="29"/>
        <v>819,86</v>
      </c>
      <c r="AH24" s="39" t="str">
        <f t="shared" ca="1" si="29"/>
        <v>844,22</v>
      </c>
      <c r="AI24" s="39" t="str">
        <f t="shared" ca="1" si="29"/>
        <v>857,44</v>
      </c>
      <c r="AJ24" s="39" t="str">
        <f t="shared" ca="1" si="29"/>
        <v>855,28</v>
      </c>
      <c r="AK24" s="39" t="str">
        <f t="shared" ca="1" si="29"/>
        <v>845,18</v>
      </c>
      <c r="AL24" s="39" t="str">
        <f t="shared" ca="1" si="29"/>
        <v>824,9</v>
      </c>
      <c r="AM24" s="39" t="str">
        <f t="shared" ca="1" si="29"/>
        <v>822,39</v>
      </c>
      <c r="AN24" s="39" t="str">
        <f t="shared" ca="1" si="29"/>
        <v>842,58</v>
      </c>
      <c r="AO24" s="39" t="str">
        <f t="shared" ca="1" si="29"/>
        <v>848,17</v>
      </c>
      <c r="AP24" s="39" t="str">
        <f t="shared" ca="1" si="29"/>
        <v>835,83</v>
      </c>
      <c r="AQ24" s="39" t="str">
        <f t="shared" ca="1" si="29"/>
        <v>846,41</v>
      </c>
      <c r="AR24" s="39" t="str">
        <f t="shared" ca="1" si="29"/>
        <v>816,08</v>
      </c>
      <c r="AS24" s="39" t="str">
        <f t="shared" ca="1" si="29"/>
        <v>818,1</v>
      </c>
      <c r="AT24" s="39" t="str">
        <f t="shared" ca="1" si="29"/>
        <v>769,15</v>
      </c>
      <c r="AU24" s="39" t="str">
        <f t="shared" ca="1" si="29"/>
        <v>750,2</v>
      </c>
      <c r="AV24" s="39" t="str">
        <f t="shared" ca="1" si="29"/>
        <v>721,67</v>
      </c>
      <c r="AW24" s="39" t="str">
        <f t="shared" ca="1" si="29"/>
        <v>721,08</v>
      </c>
      <c r="AX24" s="39" t="str">
        <f t="shared" ca="1" si="29"/>
        <v>692,7</v>
      </c>
    </row>
    <row r="25" spans="1:50" s="21" customFormat="1" ht="18.75">
      <c r="A25" s="26">
        <v>6</v>
      </c>
      <c r="B25" s="117">
        <f t="shared" ca="1" si="2"/>
        <v>1502.7730000000001</v>
      </c>
      <c r="C25" s="117">
        <f t="shared" ca="1" si="3"/>
        <v>1481.2829999999999</v>
      </c>
      <c r="D25" s="117">
        <f t="shared" ca="1" si="4"/>
        <v>1410.5629999999999</v>
      </c>
      <c r="E25" s="117">
        <f t="shared" ca="1" si="5"/>
        <v>1391.1030000000001</v>
      </c>
      <c r="F25" s="117">
        <f t="shared" ca="1" si="6"/>
        <v>1413.1130000000001</v>
      </c>
      <c r="G25" s="117">
        <f t="shared" ca="1" si="7"/>
        <v>1479.9029999999998</v>
      </c>
      <c r="H25" s="117">
        <f t="shared" ca="1" si="8"/>
        <v>1533.0729999999999</v>
      </c>
      <c r="I25" s="117">
        <f t="shared" ca="1" si="9"/>
        <v>1536.913</v>
      </c>
      <c r="J25" s="117">
        <f t="shared" ca="1" si="10"/>
        <v>1544.683</v>
      </c>
      <c r="K25" s="117">
        <f t="shared" ca="1" si="11"/>
        <v>1545.2530000000002</v>
      </c>
      <c r="L25" s="117">
        <f t="shared" ca="1" si="12"/>
        <v>1545.8430000000001</v>
      </c>
      <c r="M25" s="117">
        <f t="shared" ca="1" si="13"/>
        <v>1541.913</v>
      </c>
      <c r="N25" s="117">
        <f t="shared" ca="1" si="14"/>
        <v>1540.0630000000001</v>
      </c>
      <c r="O25" s="117">
        <f t="shared" ca="1" si="15"/>
        <v>1541.393</v>
      </c>
      <c r="P25" s="117">
        <f t="shared" ca="1" si="16"/>
        <v>1542.2329999999999</v>
      </c>
      <c r="Q25" s="117">
        <f t="shared" ca="1" si="17"/>
        <v>1544.3329999999999</v>
      </c>
      <c r="R25" s="117">
        <f t="shared" ca="1" si="18"/>
        <v>1544.1229999999998</v>
      </c>
      <c r="S25" s="117">
        <f t="shared" ca="1" si="19"/>
        <v>1528.8530000000001</v>
      </c>
      <c r="T25" s="117">
        <f t="shared" ca="1" si="20"/>
        <v>1541.7329999999999</v>
      </c>
      <c r="U25" s="117">
        <f t="shared" ca="1" si="21"/>
        <v>1559.463</v>
      </c>
      <c r="V25" s="117">
        <f t="shared" ca="1" si="22"/>
        <v>1556.9029999999998</v>
      </c>
      <c r="W25" s="117">
        <f t="shared" ca="1" si="23"/>
        <v>1543.7329999999999</v>
      </c>
      <c r="X25" s="117">
        <f t="shared" ca="1" si="24"/>
        <v>1525.8530000000001</v>
      </c>
      <c r="Y25" s="117">
        <f t="shared" ca="1" si="25"/>
        <v>1503.0130000000001</v>
      </c>
      <c r="Z25" s="26">
        <v>6</v>
      </c>
      <c r="AA25" s="39" t="str">
        <f ca="1">INDIRECT(ADDRESS(COLUMN()+134,3,1,1,"данные АТС"))</f>
        <v>738,45</v>
      </c>
      <c r="AB25" s="39" t="str">
        <f t="shared" ref="AB25:AX25" ca="1" si="30">INDIRECT(ADDRESS(COLUMN()+134,3,1,1,"данные АТС"))</f>
        <v>717,73</v>
      </c>
      <c r="AC25" s="39" t="str">
        <f t="shared" ca="1" si="30"/>
        <v>649,54</v>
      </c>
      <c r="AD25" s="39" t="str">
        <f t="shared" ca="1" si="30"/>
        <v>630,77</v>
      </c>
      <c r="AE25" s="39" t="str">
        <f t="shared" ca="1" si="30"/>
        <v>652</v>
      </c>
      <c r="AF25" s="39" t="str">
        <f t="shared" ca="1" si="30"/>
        <v>716,4</v>
      </c>
      <c r="AG25" s="39" t="str">
        <f t="shared" ca="1" si="30"/>
        <v>767,67</v>
      </c>
      <c r="AH25" s="39" t="str">
        <f t="shared" ca="1" si="30"/>
        <v>771,37</v>
      </c>
      <c r="AI25" s="39" t="str">
        <f t="shared" ca="1" si="30"/>
        <v>778,86</v>
      </c>
      <c r="AJ25" s="39" t="str">
        <f t="shared" ca="1" si="30"/>
        <v>779,41</v>
      </c>
      <c r="AK25" s="39" t="str">
        <f t="shared" ca="1" si="30"/>
        <v>779,98</v>
      </c>
      <c r="AL25" s="39" t="str">
        <f t="shared" ca="1" si="30"/>
        <v>776,19</v>
      </c>
      <c r="AM25" s="39" t="str">
        <f t="shared" ca="1" si="30"/>
        <v>774,41</v>
      </c>
      <c r="AN25" s="39" t="str">
        <f t="shared" ca="1" si="30"/>
        <v>775,69</v>
      </c>
      <c r="AO25" s="39" t="str">
        <f t="shared" ca="1" si="30"/>
        <v>776,5</v>
      </c>
      <c r="AP25" s="39" t="str">
        <f t="shared" ca="1" si="30"/>
        <v>778,53</v>
      </c>
      <c r="AQ25" s="39" t="str">
        <f t="shared" ca="1" si="30"/>
        <v>778,32</v>
      </c>
      <c r="AR25" s="39" t="str">
        <f t="shared" ca="1" si="30"/>
        <v>763,6</v>
      </c>
      <c r="AS25" s="39" t="str">
        <f t="shared" ca="1" si="30"/>
        <v>776,02</v>
      </c>
      <c r="AT25" s="39" t="str">
        <f t="shared" ca="1" si="30"/>
        <v>793,11</v>
      </c>
      <c r="AU25" s="39" t="str">
        <f t="shared" ca="1" si="30"/>
        <v>790,65</v>
      </c>
      <c r="AV25" s="39" t="str">
        <f t="shared" ca="1" si="30"/>
        <v>777,95</v>
      </c>
      <c r="AW25" s="39" t="str">
        <f t="shared" ca="1" si="30"/>
        <v>760,71</v>
      </c>
      <c r="AX25" s="39" t="str">
        <f t="shared" ca="1" si="30"/>
        <v>738,68</v>
      </c>
    </row>
    <row r="26" spans="1:50" s="21" customFormat="1" ht="18.75">
      <c r="A26" s="26">
        <v>7</v>
      </c>
      <c r="B26" s="117">
        <f t="shared" ca="1" si="2"/>
        <v>1506.0929999999998</v>
      </c>
      <c r="C26" s="117">
        <f t="shared" ca="1" si="3"/>
        <v>1485.923</v>
      </c>
      <c r="D26" s="117">
        <f t="shared" ca="1" si="4"/>
        <v>1456.7829999999999</v>
      </c>
      <c r="E26" s="117">
        <f t="shared" ca="1" si="5"/>
        <v>1433.4830000000002</v>
      </c>
      <c r="F26" s="117">
        <f t="shared" ca="1" si="6"/>
        <v>1453.2629999999999</v>
      </c>
      <c r="G26" s="117">
        <f t="shared" ca="1" si="7"/>
        <v>1512.2729999999999</v>
      </c>
      <c r="H26" s="117">
        <f t="shared" ca="1" si="8"/>
        <v>1533.6030000000001</v>
      </c>
      <c r="I26" s="117">
        <f t="shared" ca="1" si="9"/>
        <v>1534.933</v>
      </c>
      <c r="J26" s="117">
        <f t="shared" ca="1" si="10"/>
        <v>1541.953</v>
      </c>
      <c r="K26" s="117">
        <f t="shared" ca="1" si="11"/>
        <v>1577.703</v>
      </c>
      <c r="L26" s="117">
        <f t="shared" ca="1" si="12"/>
        <v>1575.8630000000001</v>
      </c>
      <c r="M26" s="117">
        <f t="shared" ca="1" si="13"/>
        <v>1569.453</v>
      </c>
      <c r="N26" s="117">
        <f t="shared" ca="1" si="14"/>
        <v>1540.0529999999999</v>
      </c>
      <c r="O26" s="117">
        <f t="shared" ca="1" si="15"/>
        <v>1541.5330000000001</v>
      </c>
      <c r="P26" s="117">
        <f t="shared" ca="1" si="16"/>
        <v>1537.683</v>
      </c>
      <c r="Q26" s="117">
        <f t="shared" ca="1" si="17"/>
        <v>1539.8430000000001</v>
      </c>
      <c r="R26" s="117">
        <f t="shared" ca="1" si="18"/>
        <v>1540.203</v>
      </c>
      <c r="S26" s="117">
        <f t="shared" ca="1" si="19"/>
        <v>1528.393</v>
      </c>
      <c r="T26" s="117">
        <f t="shared" ca="1" si="20"/>
        <v>1534.723</v>
      </c>
      <c r="U26" s="117">
        <f t="shared" ca="1" si="21"/>
        <v>1557.373</v>
      </c>
      <c r="V26" s="117">
        <f t="shared" ca="1" si="22"/>
        <v>1554.5729999999999</v>
      </c>
      <c r="W26" s="117">
        <f t="shared" ca="1" si="23"/>
        <v>1540.5830000000001</v>
      </c>
      <c r="X26" s="117">
        <f t="shared" ca="1" si="24"/>
        <v>1523.8130000000001</v>
      </c>
      <c r="Y26" s="117">
        <f t="shared" ca="1" si="25"/>
        <v>1497.473</v>
      </c>
      <c r="Z26" s="26">
        <v>7</v>
      </c>
      <c r="AA26" s="39" t="str">
        <f ca="1">INDIRECT(ADDRESS(COLUMN()+158,3,1,1,"данные АТС"))</f>
        <v>741,65</v>
      </c>
      <c r="AB26" s="39" t="str">
        <f t="shared" ref="AB26:AX26" ca="1" si="31">INDIRECT(ADDRESS(COLUMN()+158,3,1,1,"данные АТС"))</f>
        <v>722,2</v>
      </c>
      <c r="AC26" s="39" t="str">
        <f t="shared" ca="1" si="31"/>
        <v>694,11</v>
      </c>
      <c r="AD26" s="39" t="str">
        <f t="shared" ca="1" si="31"/>
        <v>671,64</v>
      </c>
      <c r="AE26" s="39" t="str">
        <f t="shared" ca="1" si="31"/>
        <v>690,71</v>
      </c>
      <c r="AF26" s="39" t="str">
        <f t="shared" ca="1" si="31"/>
        <v>747,61</v>
      </c>
      <c r="AG26" s="39" t="str">
        <f t="shared" ca="1" si="31"/>
        <v>768,18</v>
      </c>
      <c r="AH26" s="39" t="str">
        <f t="shared" ca="1" si="31"/>
        <v>769,46</v>
      </c>
      <c r="AI26" s="39" t="str">
        <f t="shared" ca="1" si="31"/>
        <v>776,23</v>
      </c>
      <c r="AJ26" s="39" t="str">
        <f t="shared" ca="1" si="31"/>
        <v>810,7</v>
      </c>
      <c r="AK26" s="39" t="str">
        <f t="shared" ca="1" si="31"/>
        <v>808,93</v>
      </c>
      <c r="AL26" s="39" t="str">
        <f t="shared" ca="1" si="31"/>
        <v>802,75</v>
      </c>
      <c r="AM26" s="39" t="str">
        <f t="shared" ca="1" si="31"/>
        <v>774,4</v>
      </c>
      <c r="AN26" s="39" t="str">
        <f t="shared" ca="1" si="31"/>
        <v>775,83</v>
      </c>
      <c r="AO26" s="39" t="str">
        <f t="shared" ca="1" si="31"/>
        <v>772,11</v>
      </c>
      <c r="AP26" s="39" t="str">
        <f t="shared" ca="1" si="31"/>
        <v>774,2</v>
      </c>
      <c r="AQ26" s="39" t="str">
        <f t="shared" ca="1" si="31"/>
        <v>774,54</v>
      </c>
      <c r="AR26" s="39" t="str">
        <f t="shared" ca="1" si="31"/>
        <v>763,16</v>
      </c>
      <c r="AS26" s="39" t="str">
        <f t="shared" ca="1" si="31"/>
        <v>769,26</v>
      </c>
      <c r="AT26" s="39" t="str">
        <f t="shared" ca="1" si="31"/>
        <v>791,1</v>
      </c>
      <c r="AU26" s="39" t="str">
        <f t="shared" ca="1" si="31"/>
        <v>788,4</v>
      </c>
      <c r="AV26" s="39" t="str">
        <f t="shared" ca="1" si="31"/>
        <v>774,91</v>
      </c>
      <c r="AW26" s="39" t="str">
        <f t="shared" ca="1" si="31"/>
        <v>758,74</v>
      </c>
      <c r="AX26" s="39" t="str">
        <f t="shared" ca="1" si="31"/>
        <v>733,34</v>
      </c>
    </row>
    <row r="27" spans="1:50" s="21" customFormat="1" ht="18.75">
      <c r="A27" s="26">
        <v>8</v>
      </c>
      <c r="B27" s="117">
        <f t="shared" ca="1" si="2"/>
        <v>1511.0630000000001</v>
      </c>
      <c r="C27" s="117">
        <f t="shared" ca="1" si="3"/>
        <v>1505.0729999999999</v>
      </c>
      <c r="D27" s="117">
        <f t="shared" ca="1" si="4"/>
        <v>1454.643</v>
      </c>
      <c r="E27" s="117">
        <f t="shared" ca="1" si="5"/>
        <v>1440.1030000000001</v>
      </c>
      <c r="F27" s="117">
        <f t="shared" ca="1" si="6"/>
        <v>1458.8330000000001</v>
      </c>
      <c r="G27" s="117">
        <f t="shared" ca="1" si="7"/>
        <v>1486.8429999999998</v>
      </c>
      <c r="H27" s="117">
        <f t="shared" ca="1" si="8"/>
        <v>1512.973</v>
      </c>
      <c r="I27" s="117">
        <f t="shared" ca="1" si="9"/>
        <v>1521.393</v>
      </c>
      <c r="J27" s="117">
        <f t="shared" ca="1" si="10"/>
        <v>1532.7230000000002</v>
      </c>
      <c r="K27" s="117">
        <f t="shared" ca="1" si="11"/>
        <v>1536.4229999999998</v>
      </c>
      <c r="L27" s="117">
        <f t="shared" ca="1" si="12"/>
        <v>1578.973</v>
      </c>
      <c r="M27" s="117">
        <f t="shared" ca="1" si="13"/>
        <v>1569.6030000000001</v>
      </c>
      <c r="N27" s="117">
        <f t="shared" ca="1" si="14"/>
        <v>1529.8129999999999</v>
      </c>
      <c r="O27" s="117">
        <f t="shared" ca="1" si="15"/>
        <v>1533.3129999999999</v>
      </c>
      <c r="P27" s="117">
        <f t="shared" ca="1" si="16"/>
        <v>1536.7829999999999</v>
      </c>
      <c r="Q27" s="117">
        <f t="shared" ca="1" si="17"/>
        <v>1560.0229999999999</v>
      </c>
      <c r="R27" s="117">
        <f t="shared" ca="1" si="18"/>
        <v>1537.1629999999998</v>
      </c>
      <c r="S27" s="117">
        <f t="shared" ca="1" si="19"/>
        <v>1531.3130000000001</v>
      </c>
      <c r="T27" s="117">
        <f t="shared" ca="1" si="20"/>
        <v>1532.423</v>
      </c>
      <c r="U27" s="117">
        <f t="shared" ca="1" si="21"/>
        <v>1585.9629999999997</v>
      </c>
      <c r="V27" s="117">
        <f t="shared" ca="1" si="22"/>
        <v>1611.883</v>
      </c>
      <c r="W27" s="117">
        <f t="shared" ca="1" si="23"/>
        <v>1608.9930000000002</v>
      </c>
      <c r="X27" s="117">
        <f t="shared" ca="1" si="24"/>
        <v>1533.933</v>
      </c>
      <c r="Y27" s="117">
        <f t="shared" ca="1" si="25"/>
        <v>1523.6730000000002</v>
      </c>
      <c r="Z27" s="26">
        <v>8</v>
      </c>
      <c r="AA27" s="39" t="str">
        <f ca="1">INDIRECT(ADDRESS(COLUMN()+182,3,1,1,"данные АТС"))</f>
        <v>746,44</v>
      </c>
      <c r="AB27" s="39" t="str">
        <f t="shared" ref="AB27:AX27" ca="1" si="32">INDIRECT(ADDRESS(COLUMN()+182,3,1,1,"данные АТС"))</f>
        <v>740,67</v>
      </c>
      <c r="AC27" s="39" t="str">
        <f t="shared" ca="1" si="32"/>
        <v>692,04</v>
      </c>
      <c r="AD27" s="39" t="str">
        <f t="shared" ca="1" si="32"/>
        <v>678,02</v>
      </c>
      <c r="AE27" s="39" t="str">
        <f t="shared" ca="1" si="32"/>
        <v>696,08</v>
      </c>
      <c r="AF27" s="39" t="str">
        <f t="shared" ca="1" si="32"/>
        <v>723,09</v>
      </c>
      <c r="AG27" s="39" t="str">
        <f t="shared" ca="1" si="32"/>
        <v>748,29</v>
      </c>
      <c r="AH27" s="39" t="str">
        <f t="shared" ca="1" si="32"/>
        <v>756,41</v>
      </c>
      <c r="AI27" s="39" t="str">
        <f t="shared" ca="1" si="32"/>
        <v>767,33</v>
      </c>
      <c r="AJ27" s="39" t="str">
        <f t="shared" ca="1" si="32"/>
        <v>770,9</v>
      </c>
      <c r="AK27" s="39" t="str">
        <f t="shared" ca="1" si="32"/>
        <v>811,93</v>
      </c>
      <c r="AL27" s="39" t="str">
        <f t="shared" ca="1" si="32"/>
        <v>802,89</v>
      </c>
      <c r="AM27" s="39" t="str">
        <f t="shared" ca="1" si="32"/>
        <v>764,52</v>
      </c>
      <c r="AN27" s="39" t="str">
        <f t="shared" ca="1" si="32"/>
        <v>767,9</v>
      </c>
      <c r="AO27" s="39" t="str">
        <f t="shared" ca="1" si="32"/>
        <v>771,25</v>
      </c>
      <c r="AP27" s="39" t="str">
        <f t="shared" ca="1" si="32"/>
        <v>793,65</v>
      </c>
      <c r="AQ27" s="39" t="str">
        <f t="shared" ca="1" si="32"/>
        <v>771,61</v>
      </c>
      <c r="AR27" s="39" t="str">
        <f t="shared" ca="1" si="32"/>
        <v>765,97</v>
      </c>
      <c r="AS27" s="39" t="str">
        <f t="shared" ca="1" si="32"/>
        <v>767,04</v>
      </c>
      <c r="AT27" s="39" t="str">
        <f t="shared" ca="1" si="32"/>
        <v>818,67</v>
      </c>
      <c r="AU27" s="39" t="str">
        <f t="shared" ca="1" si="32"/>
        <v>843,66</v>
      </c>
      <c r="AV27" s="39" t="str">
        <f t="shared" ca="1" si="32"/>
        <v>840,87</v>
      </c>
      <c r="AW27" s="39" t="str">
        <f t="shared" ca="1" si="32"/>
        <v>768,5</v>
      </c>
      <c r="AX27" s="39" t="str">
        <f t="shared" ca="1" si="32"/>
        <v>758,6</v>
      </c>
    </row>
    <row r="28" spans="1:50" s="21" customFormat="1" ht="18.75">
      <c r="A28" s="26">
        <v>9</v>
      </c>
      <c r="B28" s="117">
        <f t="shared" ca="1" si="2"/>
        <v>1483.8630000000001</v>
      </c>
      <c r="C28" s="117">
        <f t="shared" ca="1" si="3"/>
        <v>1466.453</v>
      </c>
      <c r="D28" s="117">
        <f t="shared" ca="1" si="4"/>
        <v>1441.643</v>
      </c>
      <c r="E28" s="117">
        <f t="shared" ca="1" si="5"/>
        <v>1442.963</v>
      </c>
      <c r="F28" s="117">
        <f t="shared" ca="1" si="6"/>
        <v>1444.223</v>
      </c>
      <c r="G28" s="117">
        <f t="shared" ca="1" si="7"/>
        <v>1456.473</v>
      </c>
      <c r="H28" s="117">
        <f t="shared" ca="1" si="8"/>
        <v>1465.6429999999998</v>
      </c>
      <c r="I28" s="117">
        <f t="shared" ca="1" si="9"/>
        <v>1494.9229999999998</v>
      </c>
      <c r="J28" s="117">
        <f t="shared" ca="1" si="10"/>
        <v>1510.0430000000001</v>
      </c>
      <c r="K28" s="117">
        <f t="shared" ca="1" si="11"/>
        <v>1513.7329999999999</v>
      </c>
      <c r="L28" s="117">
        <f t="shared" ca="1" si="12"/>
        <v>1533.5630000000001</v>
      </c>
      <c r="M28" s="117">
        <f t="shared" ca="1" si="13"/>
        <v>1521.193</v>
      </c>
      <c r="N28" s="117">
        <f t="shared" ca="1" si="14"/>
        <v>1517.0029999999999</v>
      </c>
      <c r="O28" s="117">
        <f t="shared" ca="1" si="15"/>
        <v>1520.0430000000001</v>
      </c>
      <c r="P28" s="117">
        <f t="shared" ca="1" si="16"/>
        <v>1523.6129999999998</v>
      </c>
      <c r="Q28" s="117">
        <f t="shared" ca="1" si="17"/>
        <v>1529.6629999999998</v>
      </c>
      <c r="R28" s="117">
        <f t="shared" ca="1" si="18"/>
        <v>1534.423</v>
      </c>
      <c r="S28" s="117">
        <f t="shared" ca="1" si="19"/>
        <v>1511.8230000000001</v>
      </c>
      <c r="T28" s="117">
        <f t="shared" ca="1" si="20"/>
        <v>1524.123</v>
      </c>
      <c r="U28" s="117">
        <f t="shared" ca="1" si="21"/>
        <v>1537.0329999999999</v>
      </c>
      <c r="V28" s="117">
        <f t="shared" ca="1" si="22"/>
        <v>1533.633</v>
      </c>
      <c r="W28" s="117">
        <f t="shared" ca="1" si="23"/>
        <v>1528.6029999999998</v>
      </c>
      <c r="X28" s="117">
        <f t="shared" ca="1" si="24"/>
        <v>1530.0629999999999</v>
      </c>
      <c r="Y28" s="117">
        <f t="shared" ca="1" si="25"/>
        <v>1519.7929999999999</v>
      </c>
      <c r="Z28" s="26">
        <v>9</v>
      </c>
      <c r="AA28" s="39" t="str">
        <f ca="1">INDIRECT(ADDRESS(COLUMN()+206,3,1,1,"данные АТС"))</f>
        <v>720,22</v>
      </c>
      <c r="AB28" s="39" t="str">
        <f t="shared" ref="AB28:AX28" ca="1" si="33">INDIRECT(ADDRESS(COLUMN()+206,3,1,1,"данные АТС"))</f>
        <v>703,43</v>
      </c>
      <c r="AC28" s="39" t="str">
        <f t="shared" ca="1" si="33"/>
        <v>679,51</v>
      </c>
      <c r="AD28" s="39" t="str">
        <f t="shared" ca="1" si="33"/>
        <v>680,78</v>
      </c>
      <c r="AE28" s="39" t="str">
        <f t="shared" ca="1" si="33"/>
        <v>681,99</v>
      </c>
      <c r="AF28" s="39" t="str">
        <f t="shared" ca="1" si="33"/>
        <v>693,81</v>
      </c>
      <c r="AG28" s="39" t="str">
        <f t="shared" ca="1" si="33"/>
        <v>702,65</v>
      </c>
      <c r="AH28" s="39" t="str">
        <f t="shared" ca="1" si="33"/>
        <v>730,88</v>
      </c>
      <c r="AI28" s="39" t="str">
        <f t="shared" ca="1" si="33"/>
        <v>745,46</v>
      </c>
      <c r="AJ28" s="39" t="str">
        <f t="shared" ca="1" si="33"/>
        <v>749,02</v>
      </c>
      <c r="AK28" s="39" t="str">
        <f t="shared" ca="1" si="33"/>
        <v>768,14</v>
      </c>
      <c r="AL28" s="39" t="str">
        <f t="shared" ca="1" si="33"/>
        <v>756,21</v>
      </c>
      <c r="AM28" s="39" t="str">
        <f t="shared" ca="1" si="33"/>
        <v>752,17</v>
      </c>
      <c r="AN28" s="39" t="str">
        <f t="shared" ca="1" si="33"/>
        <v>755,1</v>
      </c>
      <c r="AO28" s="39" t="str">
        <f t="shared" ca="1" si="33"/>
        <v>758,55</v>
      </c>
      <c r="AP28" s="39" t="str">
        <f t="shared" ca="1" si="33"/>
        <v>764,38</v>
      </c>
      <c r="AQ28" s="39" t="str">
        <f t="shared" ca="1" si="33"/>
        <v>768,97</v>
      </c>
      <c r="AR28" s="39" t="str">
        <f t="shared" ca="1" si="33"/>
        <v>747,18</v>
      </c>
      <c r="AS28" s="39" t="str">
        <f t="shared" ca="1" si="33"/>
        <v>759,04</v>
      </c>
      <c r="AT28" s="39" t="str">
        <f t="shared" ca="1" si="33"/>
        <v>771,49</v>
      </c>
      <c r="AU28" s="39" t="str">
        <f t="shared" ca="1" si="33"/>
        <v>768,21</v>
      </c>
      <c r="AV28" s="39" t="str">
        <f t="shared" ca="1" si="33"/>
        <v>763,36</v>
      </c>
      <c r="AW28" s="39" t="str">
        <f t="shared" ca="1" si="33"/>
        <v>764,77</v>
      </c>
      <c r="AX28" s="39" t="str">
        <f t="shared" ca="1" si="33"/>
        <v>754,86</v>
      </c>
    </row>
    <row r="29" spans="1:50" s="21" customFormat="1" ht="18.75">
      <c r="A29" s="26">
        <v>10</v>
      </c>
      <c r="B29" s="117">
        <f t="shared" ca="1" si="2"/>
        <v>1476.7529999999999</v>
      </c>
      <c r="C29" s="117">
        <f t="shared" ca="1" si="3"/>
        <v>1467.193</v>
      </c>
      <c r="D29" s="117">
        <f t="shared" ca="1" si="4"/>
        <v>1453.5729999999999</v>
      </c>
      <c r="E29" s="117">
        <f t="shared" ca="1" si="5"/>
        <v>1459.2429999999999</v>
      </c>
      <c r="F29" s="117">
        <f t="shared" ca="1" si="6"/>
        <v>1490.2430000000002</v>
      </c>
      <c r="G29" s="117">
        <f t="shared" ca="1" si="7"/>
        <v>1528.7729999999999</v>
      </c>
      <c r="H29" s="117">
        <f t="shared" ca="1" si="8"/>
        <v>1528.8530000000001</v>
      </c>
      <c r="I29" s="117">
        <f t="shared" ca="1" si="9"/>
        <v>1544.3729999999998</v>
      </c>
      <c r="J29" s="117">
        <f t="shared" ca="1" si="10"/>
        <v>1546.0030000000002</v>
      </c>
      <c r="K29" s="117">
        <f t="shared" ca="1" si="11"/>
        <v>1547.5230000000001</v>
      </c>
      <c r="L29" s="117">
        <f t="shared" ca="1" si="12"/>
        <v>1565.9130000000002</v>
      </c>
      <c r="M29" s="117">
        <f t="shared" ca="1" si="13"/>
        <v>1566.5130000000001</v>
      </c>
      <c r="N29" s="117">
        <f t="shared" ca="1" si="14"/>
        <v>1558.923</v>
      </c>
      <c r="O29" s="117">
        <f t="shared" ca="1" si="15"/>
        <v>1559.5730000000001</v>
      </c>
      <c r="P29" s="117">
        <f t="shared" ca="1" si="16"/>
        <v>1554.5630000000001</v>
      </c>
      <c r="Q29" s="117">
        <f t="shared" ca="1" si="17"/>
        <v>1553.373</v>
      </c>
      <c r="R29" s="117">
        <f t="shared" ca="1" si="18"/>
        <v>1551.3429999999998</v>
      </c>
      <c r="S29" s="117">
        <f t="shared" ca="1" si="19"/>
        <v>1543.673</v>
      </c>
      <c r="T29" s="117">
        <f t="shared" ca="1" si="20"/>
        <v>1536.0629999999999</v>
      </c>
      <c r="U29" s="117">
        <f t="shared" ca="1" si="21"/>
        <v>1544.6530000000002</v>
      </c>
      <c r="V29" s="117">
        <f t="shared" ca="1" si="22"/>
        <v>1539.5030000000002</v>
      </c>
      <c r="W29" s="117">
        <f t="shared" ca="1" si="23"/>
        <v>1530.873</v>
      </c>
      <c r="X29" s="117">
        <f t="shared" ca="1" si="24"/>
        <v>1533.8630000000001</v>
      </c>
      <c r="Y29" s="117">
        <f t="shared" ca="1" si="25"/>
        <v>1536.2929999999999</v>
      </c>
      <c r="Z29" s="26">
        <v>10</v>
      </c>
      <c r="AA29" s="39" t="str">
        <f ca="1">INDIRECT(ADDRESS(COLUMN()+230,3,1,1,"данные АТС"))</f>
        <v>713,36</v>
      </c>
      <c r="AB29" s="39" t="str">
        <f t="shared" ref="AB29:AX29" ca="1" si="34">INDIRECT(ADDRESS(COLUMN()+230,3,1,1,"данные АТС"))</f>
        <v>704,14</v>
      </c>
      <c r="AC29" s="39" t="str">
        <f t="shared" ca="1" si="34"/>
        <v>691,01</v>
      </c>
      <c r="AD29" s="39" t="str">
        <f t="shared" ca="1" si="34"/>
        <v>696,48</v>
      </c>
      <c r="AE29" s="39" t="str">
        <f t="shared" ca="1" si="34"/>
        <v>726,37</v>
      </c>
      <c r="AF29" s="39" t="str">
        <f t="shared" ca="1" si="34"/>
        <v>763,52</v>
      </c>
      <c r="AG29" s="39" t="str">
        <f t="shared" ca="1" si="34"/>
        <v>763,6</v>
      </c>
      <c r="AH29" s="39" t="str">
        <f t="shared" ca="1" si="34"/>
        <v>778,56</v>
      </c>
      <c r="AI29" s="39" t="str">
        <f t="shared" ca="1" si="34"/>
        <v>780,14</v>
      </c>
      <c r="AJ29" s="39" t="str">
        <f t="shared" ca="1" si="34"/>
        <v>781,6</v>
      </c>
      <c r="AK29" s="39" t="str">
        <f t="shared" ca="1" si="34"/>
        <v>799,33</v>
      </c>
      <c r="AL29" s="39" t="str">
        <f t="shared" ca="1" si="34"/>
        <v>799,91</v>
      </c>
      <c r="AM29" s="39" t="str">
        <f t="shared" ca="1" si="34"/>
        <v>792,59</v>
      </c>
      <c r="AN29" s="39" t="str">
        <f t="shared" ca="1" si="34"/>
        <v>793,22</v>
      </c>
      <c r="AO29" s="39" t="str">
        <f t="shared" ca="1" si="34"/>
        <v>788,39</v>
      </c>
      <c r="AP29" s="39" t="str">
        <f t="shared" ca="1" si="34"/>
        <v>787,24</v>
      </c>
      <c r="AQ29" s="39" t="str">
        <f t="shared" ca="1" si="34"/>
        <v>785,28</v>
      </c>
      <c r="AR29" s="39" t="str">
        <f t="shared" ca="1" si="34"/>
        <v>777,89</v>
      </c>
      <c r="AS29" s="39" t="str">
        <f t="shared" ca="1" si="34"/>
        <v>770,55</v>
      </c>
      <c r="AT29" s="39" t="str">
        <f t="shared" ca="1" si="34"/>
        <v>778,83</v>
      </c>
      <c r="AU29" s="39" t="str">
        <f t="shared" ca="1" si="34"/>
        <v>773,87</v>
      </c>
      <c r="AV29" s="39" t="str">
        <f t="shared" ca="1" si="34"/>
        <v>765,55</v>
      </c>
      <c r="AW29" s="39" t="str">
        <f t="shared" ca="1" si="34"/>
        <v>768,43</v>
      </c>
      <c r="AX29" s="39" t="str">
        <f t="shared" ca="1" si="34"/>
        <v>770,77</v>
      </c>
    </row>
    <row r="30" spans="1:50" s="21" customFormat="1" ht="18.75">
      <c r="A30" s="26">
        <v>11</v>
      </c>
      <c r="B30" s="117">
        <f t="shared" ca="1" si="2"/>
        <v>1501.1229999999998</v>
      </c>
      <c r="C30" s="117">
        <f t="shared" ca="1" si="3"/>
        <v>1487.8829999999998</v>
      </c>
      <c r="D30" s="117">
        <f t="shared" ca="1" si="4"/>
        <v>1466.6829999999998</v>
      </c>
      <c r="E30" s="117">
        <f t="shared" ca="1" si="5"/>
        <v>1457.723</v>
      </c>
      <c r="F30" s="117">
        <f t="shared" ca="1" si="6"/>
        <v>1519.943</v>
      </c>
      <c r="G30" s="117">
        <f t="shared" ca="1" si="7"/>
        <v>1541.3129999999999</v>
      </c>
      <c r="H30" s="117">
        <f t="shared" ca="1" si="8"/>
        <v>1540.3630000000001</v>
      </c>
      <c r="I30" s="117">
        <f t="shared" ca="1" si="9"/>
        <v>1555.473</v>
      </c>
      <c r="J30" s="117">
        <f t="shared" ca="1" si="10"/>
        <v>1570.203</v>
      </c>
      <c r="K30" s="117">
        <f t="shared" ca="1" si="11"/>
        <v>1558.5829999999999</v>
      </c>
      <c r="L30" s="117">
        <f t="shared" ca="1" si="12"/>
        <v>1567.7430000000002</v>
      </c>
      <c r="M30" s="117">
        <f t="shared" ca="1" si="13"/>
        <v>1579.0029999999999</v>
      </c>
      <c r="N30" s="117">
        <f t="shared" ca="1" si="14"/>
        <v>1578.213</v>
      </c>
      <c r="O30" s="117">
        <f t="shared" ca="1" si="15"/>
        <v>1588.8330000000001</v>
      </c>
      <c r="P30" s="117">
        <f t="shared" ca="1" si="16"/>
        <v>1585.5629999999999</v>
      </c>
      <c r="Q30" s="117">
        <f t="shared" ca="1" si="17"/>
        <v>1576.4829999999999</v>
      </c>
      <c r="R30" s="117">
        <f t="shared" ca="1" si="18"/>
        <v>1565.623</v>
      </c>
      <c r="S30" s="117">
        <f t="shared" ca="1" si="19"/>
        <v>1545.223</v>
      </c>
      <c r="T30" s="117">
        <f t="shared" ca="1" si="20"/>
        <v>1537.883</v>
      </c>
      <c r="U30" s="117">
        <f t="shared" ca="1" si="21"/>
        <v>1566.0130000000001</v>
      </c>
      <c r="V30" s="117">
        <f t="shared" ca="1" si="22"/>
        <v>1574.633</v>
      </c>
      <c r="W30" s="117">
        <f t="shared" ca="1" si="23"/>
        <v>1560.663</v>
      </c>
      <c r="X30" s="117">
        <f t="shared" ca="1" si="24"/>
        <v>1563.3530000000001</v>
      </c>
      <c r="Y30" s="117">
        <f t="shared" ca="1" si="25"/>
        <v>1529.2329999999999</v>
      </c>
      <c r="Z30" s="26">
        <v>11</v>
      </c>
      <c r="AA30" s="39" t="str">
        <f ca="1">INDIRECT(ADDRESS(COLUMN()+254,3,1,1,"данные АТС"))</f>
        <v>736,86</v>
      </c>
      <c r="AB30" s="39" t="str">
        <f t="shared" ref="AB30:AX30" ca="1" si="35">INDIRECT(ADDRESS(COLUMN()+254,3,1,1,"данные АТС"))</f>
        <v>724,09</v>
      </c>
      <c r="AC30" s="39" t="str">
        <f t="shared" ca="1" si="35"/>
        <v>703,65</v>
      </c>
      <c r="AD30" s="39" t="str">
        <f t="shared" ca="1" si="35"/>
        <v>695,01</v>
      </c>
      <c r="AE30" s="39" t="str">
        <f t="shared" ca="1" si="35"/>
        <v>755,01</v>
      </c>
      <c r="AF30" s="39" t="str">
        <f t="shared" ca="1" si="35"/>
        <v>775,61</v>
      </c>
      <c r="AG30" s="39" t="str">
        <f t="shared" ca="1" si="35"/>
        <v>774,7</v>
      </c>
      <c r="AH30" s="39" t="str">
        <f t="shared" ca="1" si="35"/>
        <v>789,27</v>
      </c>
      <c r="AI30" s="39" t="str">
        <f t="shared" ca="1" si="35"/>
        <v>803,47</v>
      </c>
      <c r="AJ30" s="39" t="str">
        <f t="shared" ca="1" si="35"/>
        <v>792,27</v>
      </c>
      <c r="AK30" s="39" t="str">
        <f t="shared" ca="1" si="35"/>
        <v>801,1</v>
      </c>
      <c r="AL30" s="39" t="str">
        <f t="shared" ca="1" si="35"/>
        <v>811,96</v>
      </c>
      <c r="AM30" s="39" t="str">
        <f t="shared" ca="1" si="35"/>
        <v>811,19</v>
      </c>
      <c r="AN30" s="39" t="str">
        <f t="shared" ca="1" si="35"/>
        <v>821,43</v>
      </c>
      <c r="AO30" s="39" t="str">
        <f t="shared" ca="1" si="35"/>
        <v>818,28</v>
      </c>
      <c r="AP30" s="39" t="str">
        <f t="shared" ca="1" si="35"/>
        <v>809,53</v>
      </c>
      <c r="AQ30" s="39" t="str">
        <f t="shared" ca="1" si="35"/>
        <v>799,05</v>
      </c>
      <c r="AR30" s="39" t="str">
        <f t="shared" ca="1" si="35"/>
        <v>779,38</v>
      </c>
      <c r="AS30" s="39" t="str">
        <f t="shared" ca="1" si="35"/>
        <v>772,31</v>
      </c>
      <c r="AT30" s="39" t="str">
        <f t="shared" ca="1" si="35"/>
        <v>799,43</v>
      </c>
      <c r="AU30" s="39" t="str">
        <f t="shared" ca="1" si="35"/>
        <v>807,74</v>
      </c>
      <c r="AV30" s="39" t="str">
        <f t="shared" ca="1" si="35"/>
        <v>794,27</v>
      </c>
      <c r="AW30" s="39" t="str">
        <f t="shared" ca="1" si="35"/>
        <v>796,87</v>
      </c>
      <c r="AX30" s="39" t="str">
        <f t="shared" ca="1" si="35"/>
        <v>763,97</v>
      </c>
    </row>
    <row r="31" spans="1:50" s="21" customFormat="1" ht="18.75">
      <c r="A31" s="26">
        <v>12</v>
      </c>
      <c r="B31" s="117">
        <f t="shared" ca="1" si="2"/>
        <v>1452.213</v>
      </c>
      <c r="C31" s="117">
        <f t="shared" ca="1" si="3"/>
        <v>1434.713</v>
      </c>
      <c r="D31" s="117">
        <f t="shared" ca="1" si="4"/>
        <v>1415.0429999999999</v>
      </c>
      <c r="E31" s="117">
        <f t="shared" ca="1" si="5"/>
        <v>1386.9829999999999</v>
      </c>
      <c r="F31" s="117">
        <f t="shared" ca="1" si="6"/>
        <v>1389.6129999999998</v>
      </c>
      <c r="G31" s="117">
        <f t="shared" ca="1" si="7"/>
        <v>1439.3629999999998</v>
      </c>
      <c r="H31" s="117">
        <f t="shared" ca="1" si="8"/>
        <v>1447.0830000000001</v>
      </c>
      <c r="I31" s="117">
        <f t="shared" ca="1" si="9"/>
        <v>1465.5930000000001</v>
      </c>
      <c r="J31" s="117">
        <f t="shared" ca="1" si="10"/>
        <v>1482.5830000000001</v>
      </c>
      <c r="K31" s="117">
        <f t="shared" ca="1" si="11"/>
        <v>1483.2030000000002</v>
      </c>
      <c r="L31" s="117">
        <f t="shared" ca="1" si="12"/>
        <v>1491.2630000000001</v>
      </c>
      <c r="M31" s="117">
        <f t="shared" ca="1" si="13"/>
        <v>1493.7829999999999</v>
      </c>
      <c r="N31" s="117">
        <f t="shared" ca="1" si="14"/>
        <v>1492.183</v>
      </c>
      <c r="O31" s="117">
        <f t="shared" ca="1" si="15"/>
        <v>1500.653</v>
      </c>
      <c r="P31" s="117">
        <f t="shared" ca="1" si="16"/>
        <v>1505.163</v>
      </c>
      <c r="Q31" s="117">
        <f t="shared" ca="1" si="17"/>
        <v>1510.8130000000001</v>
      </c>
      <c r="R31" s="117">
        <f t="shared" ca="1" si="18"/>
        <v>1510.2730000000001</v>
      </c>
      <c r="S31" s="117">
        <f t="shared" ca="1" si="19"/>
        <v>1480.7629999999999</v>
      </c>
      <c r="T31" s="117">
        <f t="shared" ca="1" si="20"/>
        <v>1494.7329999999999</v>
      </c>
      <c r="U31" s="117">
        <f t="shared" ca="1" si="21"/>
        <v>1508.2929999999999</v>
      </c>
      <c r="V31" s="117">
        <f t="shared" ca="1" si="22"/>
        <v>1526.2529999999999</v>
      </c>
      <c r="W31" s="117">
        <f t="shared" ca="1" si="23"/>
        <v>1507.673</v>
      </c>
      <c r="X31" s="117">
        <f t="shared" ca="1" si="24"/>
        <v>1512.0430000000001</v>
      </c>
      <c r="Y31" s="117">
        <f t="shared" ca="1" si="25"/>
        <v>1476.3630000000001</v>
      </c>
      <c r="Z31" s="26">
        <v>12</v>
      </c>
      <c r="AA31" s="39" t="str">
        <f ca="1">INDIRECT(ADDRESS(COLUMN()+278,3,1,1,"данные АТС"))</f>
        <v>689,7</v>
      </c>
      <c r="AB31" s="39" t="str">
        <f t="shared" ref="AB31:AX31" ca="1" si="36">INDIRECT(ADDRESS(COLUMN()+278,3,1,1,"данные АТС"))</f>
        <v>672,82</v>
      </c>
      <c r="AC31" s="39" t="str">
        <f t="shared" ca="1" si="36"/>
        <v>653,86</v>
      </c>
      <c r="AD31" s="39" t="str">
        <f t="shared" ca="1" si="36"/>
        <v>626,8</v>
      </c>
      <c r="AE31" s="39" t="str">
        <f t="shared" ca="1" si="36"/>
        <v>629,34</v>
      </c>
      <c r="AF31" s="39" t="str">
        <f t="shared" ca="1" si="36"/>
        <v>677,31</v>
      </c>
      <c r="AG31" s="39" t="str">
        <f t="shared" ca="1" si="36"/>
        <v>684,75</v>
      </c>
      <c r="AH31" s="39" t="str">
        <f t="shared" ca="1" si="36"/>
        <v>702,6</v>
      </c>
      <c r="AI31" s="39" t="str">
        <f t="shared" ca="1" si="36"/>
        <v>718,98</v>
      </c>
      <c r="AJ31" s="39" t="str">
        <f t="shared" ca="1" si="36"/>
        <v>719,58</v>
      </c>
      <c r="AK31" s="39" t="str">
        <f t="shared" ca="1" si="36"/>
        <v>727,35</v>
      </c>
      <c r="AL31" s="39" t="str">
        <f t="shared" ca="1" si="36"/>
        <v>729,78</v>
      </c>
      <c r="AM31" s="39" t="str">
        <f t="shared" ca="1" si="36"/>
        <v>728,24</v>
      </c>
      <c r="AN31" s="39" t="str">
        <f t="shared" ca="1" si="36"/>
        <v>736,41</v>
      </c>
      <c r="AO31" s="39" t="str">
        <f t="shared" ca="1" si="36"/>
        <v>740,76</v>
      </c>
      <c r="AP31" s="39" t="str">
        <f t="shared" ca="1" si="36"/>
        <v>746,2</v>
      </c>
      <c r="AQ31" s="39" t="str">
        <f t="shared" ca="1" si="36"/>
        <v>745,68</v>
      </c>
      <c r="AR31" s="39" t="str">
        <f t="shared" ca="1" si="36"/>
        <v>717,23</v>
      </c>
      <c r="AS31" s="39" t="str">
        <f t="shared" ca="1" si="36"/>
        <v>730,7</v>
      </c>
      <c r="AT31" s="39" t="str">
        <f t="shared" ca="1" si="36"/>
        <v>743,77</v>
      </c>
      <c r="AU31" s="39" t="str">
        <f t="shared" ca="1" si="36"/>
        <v>761,09</v>
      </c>
      <c r="AV31" s="39" t="str">
        <f t="shared" ca="1" si="36"/>
        <v>743,18</v>
      </c>
      <c r="AW31" s="39" t="str">
        <f t="shared" ca="1" si="36"/>
        <v>747,39</v>
      </c>
      <c r="AX31" s="39" t="str">
        <f t="shared" ca="1" si="36"/>
        <v>712,99</v>
      </c>
    </row>
    <row r="32" spans="1:50" s="21" customFormat="1" ht="18.75">
      <c r="A32" s="26">
        <v>13</v>
      </c>
      <c r="B32" s="117">
        <f t="shared" ca="1" si="2"/>
        <v>1387.193</v>
      </c>
      <c r="C32" s="117">
        <f t="shared" ca="1" si="3"/>
        <v>1376.1129999999998</v>
      </c>
      <c r="D32" s="117">
        <f t="shared" ca="1" si="4"/>
        <v>1360.133</v>
      </c>
      <c r="E32" s="117">
        <f t="shared" ca="1" si="5"/>
        <v>1343.3430000000001</v>
      </c>
      <c r="F32" s="117">
        <f t="shared" ca="1" si="6"/>
        <v>1410.4829999999999</v>
      </c>
      <c r="G32" s="117">
        <f t="shared" ca="1" si="7"/>
        <v>1445.2629999999999</v>
      </c>
      <c r="H32" s="117">
        <f t="shared" ca="1" si="8"/>
        <v>1446.9030000000002</v>
      </c>
      <c r="I32" s="117">
        <f t="shared" ca="1" si="9"/>
        <v>1455.2329999999999</v>
      </c>
      <c r="J32" s="117">
        <f t="shared" ca="1" si="10"/>
        <v>1461.6130000000001</v>
      </c>
      <c r="K32" s="117">
        <f t="shared" ca="1" si="11"/>
        <v>1495.8530000000001</v>
      </c>
      <c r="L32" s="117">
        <f t="shared" ca="1" si="12"/>
        <v>1499.683</v>
      </c>
      <c r="M32" s="117">
        <f t="shared" ca="1" si="13"/>
        <v>1467.3729999999998</v>
      </c>
      <c r="N32" s="117">
        <f t="shared" ca="1" si="14"/>
        <v>1465.0530000000001</v>
      </c>
      <c r="O32" s="117">
        <f t="shared" ca="1" si="15"/>
        <v>1467.8030000000001</v>
      </c>
      <c r="P32" s="117">
        <f t="shared" ca="1" si="16"/>
        <v>1470.123</v>
      </c>
      <c r="Q32" s="117">
        <f t="shared" ca="1" si="17"/>
        <v>1469.193</v>
      </c>
      <c r="R32" s="117">
        <f t="shared" ca="1" si="18"/>
        <v>1463.973</v>
      </c>
      <c r="S32" s="117">
        <f t="shared" ca="1" si="19"/>
        <v>1453.0729999999999</v>
      </c>
      <c r="T32" s="117">
        <f t="shared" ca="1" si="20"/>
        <v>1461.693</v>
      </c>
      <c r="U32" s="117">
        <f t="shared" ca="1" si="21"/>
        <v>1467.2729999999999</v>
      </c>
      <c r="V32" s="117">
        <f t="shared" ca="1" si="22"/>
        <v>1470.5830000000001</v>
      </c>
      <c r="W32" s="117">
        <f t="shared" ca="1" si="23"/>
        <v>1458.203</v>
      </c>
      <c r="X32" s="117">
        <f t="shared" ca="1" si="24"/>
        <v>1457.3229999999999</v>
      </c>
      <c r="Y32" s="117">
        <f t="shared" ca="1" si="25"/>
        <v>1430.3530000000001</v>
      </c>
      <c r="Z32" s="26">
        <v>13</v>
      </c>
      <c r="AA32" s="39" t="str">
        <f ca="1">INDIRECT(ADDRESS(COLUMN()+302,3,1,1,"данные АТС"))</f>
        <v>627</v>
      </c>
      <c r="AB32" s="39" t="str">
        <f t="shared" ref="AB32:AX32" ca="1" si="37">INDIRECT(ADDRESS(COLUMN()+302,3,1,1,"данные АТС"))</f>
        <v>616,32</v>
      </c>
      <c r="AC32" s="39" t="str">
        <f t="shared" ca="1" si="37"/>
        <v>600,91</v>
      </c>
      <c r="AD32" s="39" t="str">
        <f t="shared" ca="1" si="37"/>
        <v>584,72</v>
      </c>
      <c r="AE32" s="39" t="str">
        <f t="shared" ca="1" si="37"/>
        <v>649,46</v>
      </c>
      <c r="AF32" s="39" t="str">
        <f t="shared" ca="1" si="37"/>
        <v>683</v>
      </c>
      <c r="AG32" s="39" t="str">
        <f t="shared" ca="1" si="37"/>
        <v>684,58</v>
      </c>
      <c r="AH32" s="39" t="str">
        <f t="shared" ca="1" si="37"/>
        <v>692,61</v>
      </c>
      <c r="AI32" s="39" t="str">
        <f t="shared" ca="1" si="37"/>
        <v>698,76</v>
      </c>
      <c r="AJ32" s="39" t="str">
        <f t="shared" ca="1" si="37"/>
        <v>731,78</v>
      </c>
      <c r="AK32" s="39" t="str">
        <f t="shared" ca="1" si="37"/>
        <v>735,47</v>
      </c>
      <c r="AL32" s="39" t="str">
        <f t="shared" ca="1" si="37"/>
        <v>704,32</v>
      </c>
      <c r="AM32" s="39" t="str">
        <f t="shared" ca="1" si="37"/>
        <v>702,08</v>
      </c>
      <c r="AN32" s="39" t="str">
        <f t="shared" ca="1" si="37"/>
        <v>704,73</v>
      </c>
      <c r="AO32" s="39" t="str">
        <f t="shared" ca="1" si="37"/>
        <v>706,97</v>
      </c>
      <c r="AP32" s="39" t="str">
        <f t="shared" ca="1" si="37"/>
        <v>706,07</v>
      </c>
      <c r="AQ32" s="39" t="str">
        <f t="shared" ca="1" si="37"/>
        <v>701,04</v>
      </c>
      <c r="AR32" s="39" t="str">
        <f t="shared" ca="1" si="37"/>
        <v>690,53</v>
      </c>
      <c r="AS32" s="39" t="str">
        <f t="shared" ca="1" si="37"/>
        <v>698,84</v>
      </c>
      <c r="AT32" s="39" t="str">
        <f t="shared" ca="1" si="37"/>
        <v>704,22</v>
      </c>
      <c r="AU32" s="39" t="str">
        <f t="shared" ca="1" si="37"/>
        <v>707,41</v>
      </c>
      <c r="AV32" s="39" t="str">
        <f t="shared" ca="1" si="37"/>
        <v>695,47</v>
      </c>
      <c r="AW32" s="39" t="str">
        <f t="shared" ca="1" si="37"/>
        <v>694,63</v>
      </c>
      <c r="AX32" s="39" t="str">
        <f t="shared" ca="1" si="37"/>
        <v>668,62</v>
      </c>
    </row>
    <row r="33" spans="1:50" s="21" customFormat="1" ht="18.75">
      <c r="A33" s="26">
        <v>14</v>
      </c>
      <c r="B33" s="117">
        <f t="shared" ca="1" si="2"/>
        <v>1404.8630000000001</v>
      </c>
      <c r="C33" s="117">
        <f t="shared" ca="1" si="3"/>
        <v>1399.0430000000001</v>
      </c>
      <c r="D33" s="117">
        <f t="shared" ca="1" si="4"/>
        <v>1382.4929999999999</v>
      </c>
      <c r="E33" s="117">
        <f t="shared" ca="1" si="5"/>
        <v>1413.3630000000001</v>
      </c>
      <c r="F33" s="117">
        <f t="shared" ca="1" si="6"/>
        <v>1413.9829999999999</v>
      </c>
      <c r="G33" s="117">
        <f t="shared" ca="1" si="7"/>
        <v>1461.8030000000001</v>
      </c>
      <c r="H33" s="117">
        <f t="shared" ca="1" si="8"/>
        <v>1461.383</v>
      </c>
      <c r="I33" s="117">
        <f t="shared" ca="1" si="9"/>
        <v>1465.2729999999999</v>
      </c>
      <c r="J33" s="117">
        <f t="shared" ca="1" si="10"/>
        <v>1476.403</v>
      </c>
      <c r="K33" s="117">
        <f t="shared" ca="1" si="11"/>
        <v>1464.8429999999998</v>
      </c>
      <c r="L33" s="117">
        <f t="shared" ca="1" si="12"/>
        <v>1490.8129999999999</v>
      </c>
      <c r="M33" s="117">
        <f t="shared" ca="1" si="13"/>
        <v>1475.3230000000001</v>
      </c>
      <c r="N33" s="117">
        <f t="shared" ca="1" si="14"/>
        <v>1470.463</v>
      </c>
      <c r="O33" s="117">
        <f t="shared" ca="1" si="15"/>
        <v>1486.473</v>
      </c>
      <c r="P33" s="117">
        <f t="shared" ca="1" si="16"/>
        <v>1484.5230000000001</v>
      </c>
      <c r="Q33" s="117">
        <f t="shared" ca="1" si="17"/>
        <v>1479.433</v>
      </c>
      <c r="R33" s="117">
        <f t="shared" ca="1" si="18"/>
        <v>1475.8430000000001</v>
      </c>
      <c r="S33" s="117">
        <f t="shared" ca="1" si="19"/>
        <v>1458.4029999999998</v>
      </c>
      <c r="T33" s="117">
        <f t="shared" ca="1" si="20"/>
        <v>1457.193</v>
      </c>
      <c r="U33" s="117">
        <f t="shared" ca="1" si="21"/>
        <v>1467.1629999999998</v>
      </c>
      <c r="V33" s="117">
        <f t="shared" ca="1" si="22"/>
        <v>1472.873</v>
      </c>
      <c r="W33" s="117">
        <f t="shared" ca="1" si="23"/>
        <v>1456.0430000000001</v>
      </c>
      <c r="X33" s="117">
        <f t="shared" ca="1" si="24"/>
        <v>1456.0529999999999</v>
      </c>
      <c r="Y33" s="117">
        <f t="shared" ca="1" si="25"/>
        <v>1433.5330000000001</v>
      </c>
      <c r="Z33" s="26">
        <v>14</v>
      </c>
      <c r="AA33" s="39" t="str">
        <f ca="1">INDIRECT(ADDRESS(COLUMN()+326,3,1,1,"данные АТС"))</f>
        <v>644,04</v>
      </c>
      <c r="AB33" s="39" t="str">
        <f t="shared" ref="AB33:AX33" ca="1" si="38">INDIRECT(ADDRESS(COLUMN()+326,3,1,1,"данные АТС"))</f>
        <v>638,43</v>
      </c>
      <c r="AC33" s="39" t="str">
        <f t="shared" ca="1" si="38"/>
        <v>622,47</v>
      </c>
      <c r="AD33" s="39" t="str">
        <f t="shared" ca="1" si="38"/>
        <v>652,24</v>
      </c>
      <c r="AE33" s="39" t="str">
        <f t="shared" ca="1" si="38"/>
        <v>652,84</v>
      </c>
      <c r="AF33" s="39" t="str">
        <f t="shared" ca="1" si="38"/>
        <v>698,95</v>
      </c>
      <c r="AG33" s="39" t="str">
        <f t="shared" ca="1" si="38"/>
        <v>698,54</v>
      </c>
      <c r="AH33" s="39" t="str">
        <f t="shared" ca="1" si="38"/>
        <v>702,29</v>
      </c>
      <c r="AI33" s="39" t="str">
        <f t="shared" ca="1" si="38"/>
        <v>713,02</v>
      </c>
      <c r="AJ33" s="39" t="str">
        <f t="shared" ca="1" si="38"/>
        <v>701,88</v>
      </c>
      <c r="AK33" s="39" t="str">
        <f t="shared" ca="1" si="38"/>
        <v>726,92</v>
      </c>
      <c r="AL33" s="39" t="str">
        <f t="shared" ca="1" si="38"/>
        <v>711,98</v>
      </c>
      <c r="AM33" s="39" t="str">
        <f t="shared" ca="1" si="38"/>
        <v>707,3</v>
      </c>
      <c r="AN33" s="39" t="str">
        <f t="shared" ca="1" si="38"/>
        <v>722,73</v>
      </c>
      <c r="AO33" s="39" t="str">
        <f t="shared" ca="1" si="38"/>
        <v>720,85</v>
      </c>
      <c r="AP33" s="39" t="str">
        <f t="shared" ca="1" si="38"/>
        <v>715,95</v>
      </c>
      <c r="AQ33" s="39" t="str">
        <f t="shared" ca="1" si="38"/>
        <v>712,48</v>
      </c>
      <c r="AR33" s="39" t="str">
        <f t="shared" ca="1" si="38"/>
        <v>695,67</v>
      </c>
      <c r="AS33" s="39" t="str">
        <f t="shared" ca="1" si="38"/>
        <v>694,5</v>
      </c>
      <c r="AT33" s="39" t="str">
        <f t="shared" ca="1" si="38"/>
        <v>704,11</v>
      </c>
      <c r="AU33" s="39" t="str">
        <f t="shared" ca="1" si="38"/>
        <v>709,62</v>
      </c>
      <c r="AV33" s="39" t="str">
        <f t="shared" ca="1" si="38"/>
        <v>693,39</v>
      </c>
      <c r="AW33" s="39" t="str">
        <f t="shared" ca="1" si="38"/>
        <v>693,4</v>
      </c>
      <c r="AX33" s="39" t="str">
        <f t="shared" ca="1" si="38"/>
        <v>671,69</v>
      </c>
    </row>
    <row r="34" spans="1:50" s="21" customFormat="1" ht="18.75">
      <c r="A34" s="26">
        <v>15</v>
      </c>
      <c r="B34" s="117">
        <f t="shared" ca="1" si="2"/>
        <v>1462.2030000000002</v>
      </c>
      <c r="C34" s="117">
        <f t="shared" ca="1" si="3"/>
        <v>1458.0029999999999</v>
      </c>
      <c r="D34" s="117">
        <f t="shared" ca="1" si="4"/>
        <v>1427.0030000000002</v>
      </c>
      <c r="E34" s="117">
        <f t="shared" ca="1" si="5"/>
        <v>1444.9929999999999</v>
      </c>
      <c r="F34" s="117">
        <f t="shared" ca="1" si="6"/>
        <v>1464.7529999999999</v>
      </c>
      <c r="G34" s="117">
        <f t="shared" ca="1" si="7"/>
        <v>1501.1829999999998</v>
      </c>
      <c r="H34" s="117">
        <f t="shared" ca="1" si="8"/>
        <v>1507.2829999999999</v>
      </c>
      <c r="I34" s="117">
        <f t="shared" ca="1" si="9"/>
        <v>1521.2829999999999</v>
      </c>
      <c r="J34" s="117">
        <f t="shared" ca="1" si="10"/>
        <v>1536.8829999999998</v>
      </c>
      <c r="K34" s="117">
        <f t="shared" ca="1" si="11"/>
        <v>1546.683</v>
      </c>
      <c r="L34" s="117">
        <f t="shared" ca="1" si="12"/>
        <v>1539.713</v>
      </c>
      <c r="M34" s="117">
        <f t="shared" ca="1" si="13"/>
        <v>1536.973</v>
      </c>
      <c r="N34" s="117">
        <f t="shared" ca="1" si="14"/>
        <v>1536.7629999999999</v>
      </c>
      <c r="O34" s="117">
        <f t="shared" ca="1" si="15"/>
        <v>1544.8530000000001</v>
      </c>
      <c r="P34" s="117">
        <f t="shared" ca="1" si="16"/>
        <v>1547.163</v>
      </c>
      <c r="Q34" s="117">
        <f t="shared" ca="1" si="17"/>
        <v>1547.3630000000001</v>
      </c>
      <c r="R34" s="117">
        <f t="shared" ca="1" si="18"/>
        <v>1542.423</v>
      </c>
      <c r="S34" s="117">
        <f t="shared" ca="1" si="19"/>
        <v>1526.893</v>
      </c>
      <c r="T34" s="117">
        <f t="shared" ca="1" si="20"/>
        <v>1538.3430000000001</v>
      </c>
      <c r="U34" s="117">
        <f t="shared" ca="1" si="21"/>
        <v>1542.2929999999999</v>
      </c>
      <c r="V34" s="117">
        <f t="shared" ca="1" si="22"/>
        <v>1533.8129999999999</v>
      </c>
      <c r="W34" s="117">
        <f t="shared" ca="1" si="23"/>
        <v>1527.7729999999999</v>
      </c>
      <c r="X34" s="117">
        <f t="shared" ca="1" si="24"/>
        <v>1527.883</v>
      </c>
      <c r="Y34" s="117">
        <f t="shared" ca="1" si="25"/>
        <v>1491.5630000000001</v>
      </c>
      <c r="Z34" s="26">
        <v>15</v>
      </c>
      <c r="AA34" s="39" t="str">
        <f ca="1">INDIRECT(ADDRESS(COLUMN()+350,3,1,1,"данные АТС"))</f>
        <v>699,33</v>
      </c>
      <c r="AB34" s="39" t="str">
        <f t="shared" ref="AB34:AX34" ca="1" si="39">INDIRECT(ADDRESS(COLUMN()+350,3,1,1,"данные АТС"))</f>
        <v>695,28</v>
      </c>
      <c r="AC34" s="39" t="str">
        <f t="shared" ca="1" si="39"/>
        <v>665,39</v>
      </c>
      <c r="AD34" s="39" t="str">
        <f t="shared" ca="1" si="39"/>
        <v>682,74</v>
      </c>
      <c r="AE34" s="39" t="str">
        <f t="shared" ca="1" si="39"/>
        <v>701,79</v>
      </c>
      <c r="AF34" s="39" t="str">
        <f t="shared" ca="1" si="39"/>
        <v>736,92</v>
      </c>
      <c r="AG34" s="39" t="str">
        <f t="shared" ca="1" si="39"/>
        <v>742,8</v>
      </c>
      <c r="AH34" s="39" t="str">
        <f t="shared" ca="1" si="39"/>
        <v>756,3</v>
      </c>
      <c r="AI34" s="39" t="str">
        <f t="shared" ca="1" si="39"/>
        <v>771,34</v>
      </c>
      <c r="AJ34" s="39" t="str">
        <f t="shared" ca="1" si="39"/>
        <v>780,79</v>
      </c>
      <c r="AK34" s="39" t="str">
        <f t="shared" ca="1" si="39"/>
        <v>774,07</v>
      </c>
      <c r="AL34" s="39" t="str">
        <f t="shared" ca="1" si="39"/>
        <v>771,43</v>
      </c>
      <c r="AM34" s="39" t="str">
        <f t="shared" ca="1" si="39"/>
        <v>771,23</v>
      </c>
      <c r="AN34" s="39" t="str">
        <f t="shared" ca="1" si="39"/>
        <v>779,03</v>
      </c>
      <c r="AO34" s="39" t="str">
        <f t="shared" ca="1" si="39"/>
        <v>781,25</v>
      </c>
      <c r="AP34" s="39" t="str">
        <f t="shared" ca="1" si="39"/>
        <v>781,45</v>
      </c>
      <c r="AQ34" s="39" t="str">
        <f t="shared" ca="1" si="39"/>
        <v>776,68</v>
      </c>
      <c r="AR34" s="39" t="str">
        <f t="shared" ca="1" si="39"/>
        <v>761,71</v>
      </c>
      <c r="AS34" s="39" t="str">
        <f t="shared" ca="1" si="39"/>
        <v>772,75</v>
      </c>
      <c r="AT34" s="39" t="str">
        <f t="shared" ca="1" si="39"/>
        <v>776,56</v>
      </c>
      <c r="AU34" s="39" t="str">
        <f t="shared" ca="1" si="39"/>
        <v>768,38</v>
      </c>
      <c r="AV34" s="39" t="str">
        <f t="shared" ca="1" si="39"/>
        <v>762,56</v>
      </c>
      <c r="AW34" s="39" t="str">
        <f t="shared" ca="1" si="39"/>
        <v>762,66</v>
      </c>
      <c r="AX34" s="39" t="str">
        <f t="shared" ca="1" si="39"/>
        <v>727,64</v>
      </c>
    </row>
    <row r="35" spans="1:50" s="21" customFormat="1" ht="18.75">
      <c r="A35" s="26">
        <v>16</v>
      </c>
      <c r="B35" s="117">
        <f t="shared" ca="1" si="2"/>
        <v>1465.373</v>
      </c>
      <c r="C35" s="117">
        <f t="shared" ca="1" si="3"/>
        <v>1456.8230000000001</v>
      </c>
      <c r="D35" s="117">
        <f t="shared" ca="1" si="4"/>
        <v>1429.8130000000001</v>
      </c>
      <c r="E35" s="117">
        <f t="shared" ca="1" si="5"/>
        <v>1429.3530000000001</v>
      </c>
      <c r="F35" s="117">
        <f t="shared" ca="1" si="6"/>
        <v>1441.5430000000001</v>
      </c>
      <c r="G35" s="117">
        <f t="shared" ca="1" si="7"/>
        <v>1475.5730000000001</v>
      </c>
      <c r="H35" s="117">
        <f t="shared" ca="1" si="8"/>
        <v>1491.3129999999999</v>
      </c>
      <c r="I35" s="117">
        <f t="shared" ca="1" si="9"/>
        <v>1504.143</v>
      </c>
      <c r="J35" s="117">
        <f t="shared" ca="1" si="10"/>
        <v>1523.3529999999998</v>
      </c>
      <c r="K35" s="117">
        <f t="shared" ca="1" si="11"/>
        <v>1534.163</v>
      </c>
      <c r="L35" s="117">
        <f t="shared" ca="1" si="12"/>
        <v>1534.3329999999999</v>
      </c>
      <c r="M35" s="117">
        <f t="shared" ca="1" si="13"/>
        <v>1533.1030000000001</v>
      </c>
      <c r="N35" s="117">
        <f t="shared" ca="1" si="14"/>
        <v>1540.7929999999999</v>
      </c>
      <c r="O35" s="117">
        <f t="shared" ca="1" si="15"/>
        <v>1542.7429999999999</v>
      </c>
      <c r="P35" s="117">
        <f t="shared" ca="1" si="16"/>
        <v>1544.643</v>
      </c>
      <c r="Q35" s="117">
        <f t="shared" ca="1" si="17"/>
        <v>1551.433</v>
      </c>
      <c r="R35" s="117">
        <f t="shared" ca="1" si="18"/>
        <v>1545.7930000000001</v>
      </c>
      <c r="S35" s="117">
        <f t="shared" ca="1" si="19"/>
        <v>1539.683</v>
      </c>
      <c r="T35" s="117">
        <f t="shared" ca="1" si="20"/>
        <v>1541.7629999999999</v>
      </c>
      <c r="U35" s="117">
        <f t="shared" ca="1" si="21"/>
        <v>1544.2729999999999</v>
      </c>
      <c r="V35" s="117">
        <f t="shared" ca="1" si="22"/>
        <v>1531.3430000000001</v>
      </c>
      <c r="W35" s="117">
        <f t="shared" ca="1" si="23"/>
        <v>1516.4929999999999</v>
      </c>
      <c r="X35" s="117">
        <f t="shared" ca="1" si="24"/>
        <v>1516.9530000000002</v>
      </c>
      <c r="Y35" s="117">
        <f t="shared" ca="1" si="25"/>
        <v>1488.6029999999998</v>
      </c>
      <c r="Z35" s="26">
        <v>16</v>
      </c>
      <c r="AA35" s="39" t="str">
        <f ca="1">INDIRECT(ADDRESS(COLUMN()+374,3,1,1,"данные АТС"))</f>
        <v>702,39</v>
      </c>
      <c r="AB35" s="39" t="str">
        <f t="shared" ref="AB35:AX35" ca="1" si="40">INDIRECT(ADDRESS(COLUMN()+374,3,1,1,"данные АТС"))</f>
        <v>694,14</v>
      </c>
      <c r="AC35" s="39" t="str">
        <f t="shared" ca="1" si="40"/>
        <v>668,1</v>
      </c>
      <c r="AD35" s="39" t="str">
        <f t="shared" ca="1" si="40"/>
        <v>667,66</v>
      </c>
      <c r="AE35" s="39" t="str">
        <f t="shared" ca="1" si="40"/>
        <v>679,41</v>
      </c>
      <c r="AF35" s="39" t="str">
        <f t="shared" ca="1" si="40"/>
        <v>712,22</v>
      </c>
      <c r="AG35" s="39" t="str">
        <f t="shared" ca="1" si="40"/>
        <v>727,4</v>
      </c>
      <c r="AH35" s="39" t="str">
        <f t="shared" ca="1" si="40"/>
        <v>739,77</v>
      </c>
      <c r="AI35" s="39" t="str">
        <f t="shared" ca="1" si="40"/>
        <v>758,3</v>
      </c>
      <c r="AJ35" s="39" t="str">
        <f t="shared" ca="1" si="40"/>
        <v>768,72</v>
      </c>
      <c r="AK35" s="39" t="str">
        <f t="shared" ca="1" si="40"/>
        <v>768,88</v>
      </c>
      <c r="AL35" s="39" t="str">
        <f t="shared" ca="1" si="40"/>
        <v>767,7</v>
      </c>
      <c r="AM35" s="39" t="str">
        <f t="shared" ca="1" si="40"/>
        <v>775,11</v>
      </c>
      <c r="AN35" s="39" t="str">
        <f t="shared" ca="1" si="40"/>
        <v>776,99</v>
      </c>
      <c r="AO35" s="39" t="str">
        <f t="shared" ca="1" si="40"/>
        <v>778,82</v>
      </c>
      <c r="AP35" s="39" t="str">
        <f t="shared" ca="1" si="40"/>
        <v>785,37</v>
      </c>
      <c r="AQ35" s="39" t="str">
        <f t="shared" ca="1" si="40"/>
        <v>779,93</v>
      </c>
      <c r="AR35" s="39" t="str">
        <f t="shared" ca="1" si="40"/>
        <v>774,04</v>
      </c>
      <c r="AS35" s="39" t="str">
        <f t="shared" ca="1" si="40"/>
        <v>776,05</v>
      </c>
      <c r="AT35" s="39" t="str">
        <f t="shared" ca="1" si="40"/>
        <v>778,47</v>
      </c>
      <c r="AU35" s="39" t="str">
        <f t="shared" ca="1" si="40"/>
        <v>766</v>
      </c>
      <c r="AV35" s="39" t="str">
        <f t="shared" ca="1" si="40"/>
        <v>751,68</v>
      </c>
      <c r="AW35" s="39" t="str">
        <f t="shared" ca="1" si="40"/>
        <v>752,12</v>
      </c>
      <c r="AX35" s="39" t="str">
        <f t="shared" ca="1" si="40"/>
        <v>724,79</v>
      </c>
    </row>
    <row r="36" spans="1:50" s="21" customFormat="1" ht="18.75">
      <c r="A36" s="26">
        <v>17</v>
      </c>
      <c r="B36" s="117">
        <f t="shared" ca="1" si="2"/>
        <v>1425.3929999999998</v>
      </c>
      <c r="C36" s="117">
        <f t="shared" ca="1" si="3"/>
        <v>1425.2829999999999</v>
      </c>
      <c r="D36" s="117">
        <f t="shared" ca="1" si="4"/>
        <v>1422.203</v>
      </c>
      <c r="E36" s="117">
        <f t="shared" ca="1" si="5"/>
        <v>1426.413</v>
      </c>
      <c r="F36" s="117">
        <f t="shared" ca="1" si="6"/>
        <v>1467.723</v>
      </c>
      <c r="G36" s="117">
        <f t="shared" ca="1" si="7"/>
        <v>1511.3530000000001</v>
      </c>
      <c r="H36" s="117">
        <f t="shared" ca="1" si="8"/>
        <v>1513.5530000000001</v>
      </c>
      <c r="I36" s="117">
        <f t="shared" ca="1" si="9"/>
        <v>1520.3129999999999</v>
      </c>
      <c r="J36" s="117">
        <f t="shared" ca="1" si="10"/>
        <v>1531.633</v>
      </c>
      <c r="K36" s="117">
        <f t="shared" ca="1" si="11"/>
        <v>1862.163</v>
      </c>
      <c r="L36" s="117">
        <f t="shared" ca="1" si="12"/>
        <v>1863.393</v>
      </c>
      <c r="M36" s="117">
        <f t="shared" ca="1" si="13"/>
        <v>1863.383</v>
      </c>
      <c r="N36" s="117">
        <f t="shared" ca="1" si="14"/>
        <v>1863.7429999999999</v>
      </c>
      <c r="O36" s="117">
        <f t="shared" ca="1" si="15"/>
        <v>1863.623</v>
      </c>
      <c r="P36" s="117">
        <f t="shared" ca="1" si="16"/>
        <v>1863.423</v>
      </c>
      <c r="Q36" s="117">
        <f t="shared" ca="1" si="17"/>
        <v>1863.203</v>
      </c>
      <c r="R36" s="117">
        <f t="shared" ca="1" si="18"/>
        <v>1529.1029999999998</v>
      </c>
      <c r="S36" s="117">
        <f t="shared" ca="1" si="19"/>
        <v>1864.143</v>
      </c>
      <c r="T36" s="117">
        <f t="shared" ca="1" si="20"/>
        <v>1864.2529999999999</v>
      </c>
      <c r="U36" s="117">
        <f t="shared" ca="1" si="21"/>
        <v>1864.0329999999999</v>
      </c>
      <c r="V36" s="117">
        <f t="shared" ca="1" si="22"/>
        <v>1479.953</v>
      </c>
      <c r="W36" s="117">
        <f t="shared" ca="1" si="23"/>
        <v>1473.0329999999999</v>
      </c>
      <c r="X36" s="117">
        <f t="shared" ca="1" si="24"/>
        <v>1454.8230000000001</v>
      </c>
      <c r="Y36" s="117">
        <f t="shared" ca="1" si="25"/>
        <v>1438.203</v>
      </c>
      <c r="Z36" s="26">
        <v>17</v>
      </c>
      <c r="AA36" s="39" t="str">
        <f ca="1">INDIRECT(ADDRESS(COLUMN()+398,3,1,1,"данные АТС"))</f>
        <v>663,84</v>
      </c>
      <c r="AB36" s="39" t="str">
        <f t="shared" ref="AB36:AX36" ca="1" si="41">INDIRECT(ADDRESS(COLUMN()+398,3,1,1,"данные АТС"))</f>
        <v>663,73</v>
      </c>
      <c r="AC36" s="39" t="str">
        <f t="shared" ca="1" si="41"/>
        <v>660,76</v>
      </c>
      <c r="AD36" s="39" t="str">
        <f t="shared" ca="1" si="41"/>
        <v>664,82</v>
      </c>
      <c r="AE36" s="39" t="str">
        <f t="shared" ca="1" si="41"/>
        <v>704,65</v>
      </c>
      <c r="AF36" s="39" t="str">
        <f t="shared" ca="1" si="41"/>
        <v>746,72</v>
      </c>
      <c r="AG36" s="39" t="str">
        <f t="shared" ca="1" si="41"/>
        <v>748,85</v>
      </c>
      <c r="AH36" s="39" t="str">
        <f t="shared" ca="1" si="41"/>
        <v>755,36</v>
      </c>
      <c r="AI36" s="39" t="str">
        <f t="shared" ca="1" si="41"/>
        <v>766,28</v>
      </c>
      <c r="AJ36" s="39" t="str">
        <f t="shared" ca="1" si="41"/>
        <v>1084,99</v>
      </c>
      <c r="AK36" s="39" t="str">
        <f t="shared" ca="1" si="41"/>
        <v>1086,18</v>
      </c>
      <c r="AL36" s="39" t="str">
        <f t="shared" ca="1" si="41"/>
        <v>1086,17</v>
      </c>
      <c r="AM36" s="39" t="str">
        <f t="shared" ca="1" si="41"/>
        <v>1086,52</v>
      </c>
      <c r="AN36" s="39" t="str">
        <f t="shared" ca="1" si="41"/>
        <v>1086,4</v>
      </c>
      <c r="AO36" s="39" t="str">
        <f t="shared" ca="1" si="41"/>
        <v>1086,21</v>
      </c>
      <c r="AP36" s="39" t="str">
        <f t="shared" ca="1" si="41"/>
        <v>1086</v>
      </c>
      <c r="AQ36" s="39" t="str">
        <f t="shared" ca="1" si="41"/>
        <v>763,84</v>
      </c>
      <c r="AR36" s="39" t="str">
        <f t="shared" ca="1" si="41"/>
        <v>1086,9</v>
      </c>
      <c r="AS36" s="39" t="str">
        <f t="shared" ca="1" si="41"/>
        <v>1087,01</v>
      </c>
      <c r="AT36" s="39" t="str">
        <f t="shared" ca="1" si="41"/>
        <v>1086,8</v>
      </c>
      <c r="AU36" s="39" t="str">
        <f t="shared" ca="1" si="41"/>
        <v>716,45</v>
      </c>
      <c r="AV36" s="39" t="str">
        <f t="shared" ca="1" si="41"/>
        <v>709,77</v>
      </c>
      <c r="AW36" s="39" t="str">
        <f t="shared" ca="1" si="41"/>
        <v>692,22</v>
      </c>
      <c r="AX36" s="39" t="str">
        <f t="shared" ca="1" si="41"/>
        <v>676,19</v>
      </c>
    </row>
    <row r="37" spans="1:50" s="21" customFormat="1" ht="18.75">
      <c r="A37" s="26">
        <v>18</v>
      </c>
      <c r="B37" s="117">
        <f t="shared" ca="1" si="2"/>
        <v>1413.373</v>
      </c>
      <c r="C37" s="117">
        <f t="shared" ca="1" si="3"/>
        <v>1428.2330000000002</v>
      </c>
      <c r="D37" s="117">
        <f t="shared" ca="1" si="4"/>
        <v>1412.0730000000001</v>
      </c>
      <c r="E37" s="117">
        <f t="shared" ca="1" si="5"/>
        <v>1418.7830000000001</v>
      </c>
      <c r="F37" s="117">
        <f t="shared" ca="1" si="6"/>
        <v>1454.903</v>
      </c>
      <c r="G37" s="117">
        <f t="shared" ca="1" si="7"/>
        <v>1865.5229999999999</v>
      </c>
      <c r="H37" s="117">
        <f t="shared" ca="1" si="8"/>
        <v>1864.8629999999998</v>
      </c>
      <c r="I37" s="117">
        <f t="shared" ca="1" si="9"/>
        <v>1864.7729999999999</v>
      </c>
      <c r="J37" s="117">
        <f t="shared" ca="1" si="10"/>
        <v>1864.163</v>
      </c>
      <c r="K37" s="117">
        <f t="shared" ca="1" si="11"/>
        <v>1864.2429999999999</v>
      </c>
      <c r="L37" s="117">
        <f t="shared" ca="1" si="12"/>
        <v>1864.0029999999999</v>
      </c>
      <c r="M37" s="117">
        <f t="shared" ca="1" si="13"/>
        <v>1864.5629999999999</v>
      </c>
      <c r="N37" s="117">
        <f t="shared" ca="1" si="14"/>
        <v>1865.8729999999998</v>
      </c>
      <c r="O37" s="117">
        <f t="shared" ca="1" si="15"/>
        <v>1865.3029999999999</v>
      </c>
      <c r="P37" s="117">
        <f t="shared" ca="1" si="16"/>
        <v>1864.2829999999999</v>
      </c>
      <c r="Q37" s="117">
        <f t="shared" ca="1" si="17"/>
        <v>1864.0229999999999</v>
      </c>
      <c r="R37" s="117">
        <f t="shared" ca="1" si="18"/>
        <v>1863.3229999999999</v>
      </c>
      <c r="S37" s="117">
        <f t="shared" ca="1" si="19"/>
        <v>1865.0329999999999</v>
      </c>
      <c r="T37" s="117">
        <f t="shared" ca="1" si="20"/>
        <v>1864.8729999999998</v>
      </c>
      <c r="U37" s="117">
        <f t="shared" ca="1" si="21"/>
        <v>1864.2329999999999</v>
      </c>
      <c r="V37" s="117">
        <f t="shared" ca="1" si="22"/>
        <v>1483.0730000000001</v>
      </c>
      <c r="W37" s="117">
        <f t="shared" ca="1" si="23"/>
        <v>1473.7929999999999</v>
      </c>
      <c r="X37" s="117">
        <f t="shared" ca="1" si="24"/>
        <v>1440.8230000000001</v>
      </c>
      <c r="Y37" s="117">
        <f t="shared" ca="1" si="25"/>
        <v>1431.2629999999999</v>
      </c>
      <c r="Z37" s="26">
        <v>18</v>
      </c>
      <c r="AA37" s="39" t="str">
        <f ca="1">INDIRECT(ADDRESS(COLUMN()+422,3,1,1,"данные АТС"))</f>
        <v>652,25</v>
      </c>
      <c r="AB37" s="39" t="str">
        <f t="shared" ref="AB37:AX37" ca="1" si="42">INDIRECT(ADDRESS(COLUMN()+422,3,1,1,"данные АТС"))</f>
        <v>666,58</v>
      </c>
      <c r="AC37" s="39" t="str">
        <f t="shared" ca="1" si="42"/>
        <v>650,99</v>
      </c>
      <c r="AD37" s="39" t="str">
        <f t="shared" ca="1" si="42"/>
        <v>657,46</v>
      </c>
      <c r="AE37" s="39" t="str">
        <f t="shared" ca="1" si="42"/>
        <v>692,29</v>
      </c>
      <c r="AF37" s="39" t="str">
        <f t="shared" ca="1" si="42"/>
        <v>1088,23</v>
      </c>
      <c r="AG37" s="39" t="str">
        <f t="shared" ca="1" si="42"/>
        <v>1087,6</v>
      </c>
      <c r="AH37" s="39" t="str">
        <f t="shared" ca="1" si="42"/>
        <v>1087,51</v>
      </c>
      <c r="AI37" s="39" t="str">
        <f t="shared" ca="1" si="42"/>
        <v>1086,92</v>
      </c>
      <c r="AJ37" s="39" t="str">
        <f t="shared" ca="1" si="42"/>
        <v>1087</v>
      </c>
      <c r="AK37" s="39" t="str">
        <f t="shared" ca="1" si="42"/>
        <v>1086,77</v>
      </c>
      <c r="AL37" s="39" t="str">
        <f t="shared" ca="1" si="42"/>
        <v>1087,31</v>
      </c>
      <c r="AM37" s="39" t="str">
        <f t="shared" ca="1" si="42"/>
        <v>1088,57</v>
      </c>
      <c r="AN37" s="39" t="str">
        <f t="shared" ca="1" si="42"/>
        <v>1088,02</v>
      </c>
      <c r="AO37" s="39" t="str">
        <f t="shared" ca="1" si="42"/>
        <v>1087,04</v>
      </c>
      <c r="AP37" s="39" t="str">
        <f t="shared" ca="1" si="42"/>
        <v>1086,79</v>
      </c>
      <c r="AQ37" s="39" t="str">
        <f t="shared" ca="1" si="42"/>
        <v>1086,11</v>
      </c>
      <c r="AR37" s="39" t="str">
        <f t="shared" ca="1" si="42"/>
        <v>1087,76</v>
      </c>
      <c r="AS37" s="39" t="str">
        <f t="shared" ca="1" si="42"/>
        <v>1087,61</v>
      </c>
      <c r="AT37" s="39" t="str">
        <f t="shared" ca="1" si="42"/>
        <v>1086,99</v>
      </c>
      <c r="AU37" s="39" t="str">
        <f t="shared" ca="1" si="42"/>
        <v>719,46</v>
      </c>
      <c r="AV37" s="39" t="str">
        <f t="shared" ca="1" si="42"/>
        <v>710,51</v>
      </c>
      <c r="AW37" s="39" t="str">
        <f t="shared" ca="1" si="42"/>
        <v>678,72</v>
      </c>
      <c r="AX37" s="39" t="str">
        <f t="shared" ca="1" si="42"/>
        <v>669,5</v>
      </c>
    </row>
    <row r="38" spans="1:50" s="21" customFormat="1" ht="18.75">
      <c r="A38" s="26">
        <v>19</v>
      </c>
      <c r="B38" s="117">
        <f t="shared" ca="1" si="2"/>
        <v>1385.643</v>
      </c>
      <c r="C38" s="117">
        <f t="shared" ca="1" si="3"/>
        <v>1383.3229999999999</v>
      </c>
      <c r="D38" s="117">
        <f t="shared" ca="1" si="4"/>
        <v>1352.383</v>
      </c>
      <c r="E38" s="117">
        <f t="shared" ca="1" si="5"/>
        <v>1366.173</v>
      </c>
      <c r="F38" s="117">
        <f t="shared" ca="1" si="6"/>
        <v>1417.2929999999999</v>
      </c>
      <c r="G38" s="117">
        <f t="shared" ca="1" si="7"/>
        <v>1454.883</v>
      </c>
      <c r="H38" s="117">
        <f t="shared" ca="1" si="8"/>
        <v>1863.8329999999999</v>
      </c>
      <c r="I38" s="117">
        <f t="shared" ca="1" si="9"/>
        <v>1863.703</v>
      </c>
      <c r="J38" s="117">
        <f t="shared" ca="1" si="10"/>
        <v>1862.7929999999999</v>
      </c>
      <c r="K38" s="117">
        <f t="shared" ca="1" si="11"/>
        <v>1863.0629999999999</v>
      </c>
      <c r="L38" s="117">
        <f t="shared" ca="1" si="12"/>
        <v>1862.9929999999999</v>
      </c>
      <c r="M38" s="117">
        <f t="shared" ca="1" si="13"/>
        <v>1862.7829999999999</v>
      </c>
      <c r="N38" s="117">
        <f t="shared" ca="1" si="14"/>
        <v>1863.3329999999999</v>
      </c>
      <c r="O38" s="117">
        <f t="shared" ca="1" si="15"/>
        <v>1864.6129999999998</v>
      </c>
      <c r="P38" s="117">
        <f t="shared" ca="1" si="16"/>
        <v>1864.643</v>
      </c>
      <c r="Q38" s="117">
        <f t="shared" ca="1" si="17"/>
        <v>1864.5329999999999</v>
      </c>
      <c r="R38" s="117">
        <f t="shared" ca="1" si="18"/>
        <v>1864.3129999999999</v>
      </c>
      <c r="S38" s="117">
        <f t="shared" ca="1" si="19"/>
        <v>1864.5229999999999</v>
      </c>
      <c r="T38" s="117">
        <f t="shared" ca="1" si="20"/>
        <v>1864.0729999999999</v>
      </c>
      <c r="U38" s="117">
        <f t="shared" ca="1" si="21"/>
        <v>1863.5229999999999</v>
      </c>
      <c r="V38" s="117">
        <f t="shared" ca="1" si="22"/>
        <v>1863.0429999999999</v>
      </c>
      <c r="W38" s="117">
        <f t="shared" ca="1" si="23"/>
        <v>1446.6029999999998</v>
      </c>
      <c r="X38" s="117">
        <f t="shared" ca="1" si="24"/>
        <v>1407.5330000000001</v>
      </c>
      <c r="Y38" s="117">
        <f t="shared" ca="1" si="25"/>
        <v>1429.3629999999998</v>
      </c>
      <c r="Z38" s="26">
        <v>19</v>
      </c>
      <c r="AA38" s="39" t="str">
        <f ca="1">INDIRECT(ADDRESS(COLUMN()+446,3,1,1,"данные АТС"))</f>
        <v>625,51</v>
      </c>
      <c r="AB38" s="39" t="str">
        <f t="shared" ref="AB38:AX38" ca="1" si="43">INDIRECT(ADDRESS(COLUMN()+446,3,1,1,"данные АТС"))</f>
        <v>623,27</v>
      </c>
      <c r="AC38" s="39" t="str">
        <f t="shared" ca="1" si="43"/>
        <v>593,44</v>
      </c>
      <c r="AD38" s="39" t="str">
        <f t="shared" ca="1" si="43"/>
        <v>606,73</v>
      </c>
      <c r="AE38" s="39" t="str">
        <f t="shared" ca="1" si="43"/>
        <v>656,03</v>
      </c>
      <c r="AF38" s="39" t="str">
        <f t="shared" ca="1" si="43"/>
        <v>692,27</v>
      </c>
      <c r="AG38" s="39" t="str">
        <f t="shared" ca="1" si="43"/>
        <v>1086,6</v>
      </c>
      <c r="AH38" s="39" t="str">
        <f t="shared" ca="1" si="43"/>
        <v>1086,48</v>
      </c>
      <c r="AI38" s="39" t="str">
        <f t="shared" ca="1" si="43"/>
        <v>1085,6</v>
      </c>
      <c r="AJ38" s="39" t="str">
        <f t="shared" ca="1" si="43"/>
        <v>1085,86</v>
      </c>
      <c r="AK38" s="39" t="str">
        <f t="shared" ca="1" si="43"/>
        <v>1085,79</v>
      </c>
      <c r="AL38" s="39" t="str">
        <f t="shared" ca="1" si="43"/>
        <v>1085,59</v>
      </c>
      <c r="AM38" s="39" t="str">
        <f t="shared" ca="1" si="43"/>
        <v>1086,12</v>
      </c>
      <c r="AN38" s="39" t="str">
        <f t="shared" ca="1" si="43"/>
        <v>1087,36</v>
      </c>
      <c r="AO38" s="39" t="str">
        <f t="shared" ca="1" si="43"/>
        <v>1087,38</v>
      </c>
      <c r="AP38" s="39" t="str">
        <f t="shared" ca="1" si="43"/>
        <v>1087,28</v>
      </c>
      <c r="AQ38" s="39" t="str">
        <f t="shared" ca="1" si="43"/>
        <v>1087,07</v>
      </c>
      <c r="AR38" s="39" t="str">
        <f t="shared" ca="1" si="43"/>
        <v>1087,27</v>
      </c>
      <c r="AS38" s="39" t="str">
        <f t="shared" ca="1" si="43"/>
        <v>1086,83</v>
      </c>
      <c r="AT38" s="39" t="str">
        <f t="shared" ca="1" si="43"/>
        <v>1086,3</v>
      </c>
      <c r="AU38" s="39" t="str">
        <f t="shared" ca="1" si="43"/>
        <v>1085,84</v>
      </c>
      <c r="AV38" s="39" t="str">
        <f t="shared" ca="1" si="43"/>
        <v>684,29</v>
      </c>
      <c r="AW38" s="39" t="str">
        <f t="shared" ca="1" si="43"/>
        <v>646,62</v>
      </c>
      <c r="AX38" s="39" t="str">
        <f t="shared" ca="1" si="43"/>
        <v>667,67</v>
      </c>
    </row>
    <row r="39" spans="1:50" s="21" customFormat="1" ht="18.75">
      <c r="A39" s="26">
        <v>20</v>
      </c>
      <c r="B39" s="117">
        <f t="shared" ca="1" si="2"/>
        <v>1422.3330000000001</v>
      </c>
      <c r="C39" s="117">
        <f t="shared" ca="1" si="3"/>
        <v>1419.413</v>
      </c>
      <c r="D39" s="117">
        <f t="shared" ca="1" si="4"/>
        <v>1385.0930000000001</v>
      </c>
      <c r="E39" s="117">
        <f t="shared" ca="1" si="5"/>
        <v>1392.723</v>
      </c>
      <c r="F39" s="117">
        <f t="shared" ca="1" si="6"/>
        <v>1865.413</v>
      </c>
      <c r="G39" s="117">
        <f t="shared" ca="1" si="7"/>
        <v>1863.413</v>
      </c>
      <c r="H39" s="117">
        <f t="shared" ca="1" si="8"/>
        <v>1865.2929999999999</v>
      </c>
      <c r="I39" s="117">
        <f t="shared" ca="1" si="9"/>
        <v>1865.0729999999999</v>
      </c>
      <c r="J39" s="117">
        <f t="shared" ca="1" si="10"/>
        <v>1863.673</v>
      </c>
      <c r="K39" s="117">
        <f t="shared" ca="1" si="11"/>
        <v>1863.7729999999999</v>
      </c>
      <c r="L39" s="117">
        <f t="shared" ca="1" si="12"/>
        <v>1863.713</v>
      </c>
      <c r="M39" s="117">
        <f t="shared" ca="1" si="13"/>
        <v>1863.473</v>
      </c>
      <c r="N39" s="117">
        <f t="shared" ca="1" si="14"/>
        <v>1864.0329999999999</v>
      </c>
      <c r="O39" s="117">
        <f t="shared" ca="1" si="15"/>
        <v>1865.8129999999999</v>
      </c>
      <c r="P39" s="117">
        <f t="shared" ca="1" si="16"/>
        <v>1865.5929999999998</v>
      </c>
      <c r="Q39" s="117">
        <f t="shared" ca="1" si="17"/>
        <v>1865.5129999999999</v>
      </c>
      <c r="R39" s="117">
        <f t="shared" ca="1" si="18"/>
        <v>1864.923</v>
      </c>
      <c r="S39" s="117">
        <f t="shared" ca="1" si="19"/>
        <v>1866.383</v>
      </c>
      <c r="T39" s="117">
        <f t="shared" ca="1" si="20"/>
        <v>1864.5629999999999</v>
      </c>
      <c r="U39" s="117">
        <f t="shared" ca="1" si="21"/>
        <v>1863.913</v>
      </c>
      <c r="V39" s="117">
        <f t="shared" ca="1" si="22"/>
        <v>1862.723</v>
      </c>
      <c r="W39" s="117">
        <f t="shared" ca="1" si="23"/>
        <v>1462.3530000000001</v>
      </c>
      <c r="X39" s="117">
        <f t="shared" ca="1" si="24"/>
        <v>1443.9829999999999</v>
      </c>
      <c r="Y39" s="117">
        <f t="shared" ca="1" si="25"/>
        <v>1440.0830000000001</v>
      </c>
      <c r="Z39" s="26">
        <v>20</v>
      </c>
      <c r="AA39" s="39" t="str">
        <f ca="1">INDIRECT(ADDRESS(COLUMN()+470,3,1,1,"данные АТС"))</f>
        <v>660,89</v>
      </c>
      <c r="AB39" s="39" t="str">
        <f t="shared" ref="AB39:AX39" ca="1" si="44">INDIRECT(ADDRESS(COLUMN()+470,3,1,1,"данные АТС"))</f>
        <v>658,07</v>
      </c>
      <c r="AC39" s="39" t="str">
        <f t="shared" ca="1" si="44"/>
        <v>624,98</v>
      </c>
      <c r="AD39" s="39" t="str">
        <f t="shared" ca="1" si="44"/>
        <v>632,34</v>
      </c>
      <c r="AE39" s="39" t="str">
        <f t="shared" ca="1" si="44"/>
        <v>1088,13</v>
      </c>
      <c r="AF39" s="39" t="str">
        <f t="shared" ca="1" si="44"/>
        <v>1086,2</v>
      </c>
      <c r="AG39" s="39" t="str">
        <f t="shared" ca="1" si="44"/>
        <v>1088,01</v>
      </c>
      <c r="AH39" s="39" t="str">
        <f t="shared" ca="1" si="44"/>
        <v>1087,8</v>
      </c>
      <c r="AI39" s="39" t="str">
        <f t="shared" ca="1" si="44"/>
        <v>1086,45</v>
      </c>
      <c r="AJ39" s="39" t="str">
        <f t="shared" ca="1" si="44"/>
        <v>1086,55</v>
      </c>
      <c r="AK39" s="39" t="str">
        <f t="shared" ca="1" si="44"/>
        <v>1086,49</v>
      </c>
      <c r="AL39" s="39" t="str">
        <f t="shared" ca="1" si="44"/>
        <v>1086,26</v>
      </c>
      <c r="AM39" s="39" t="str">
        <f t="shared" ca="1" si="44"/>
        <v>1086,8</v>
      </c>
      <c r="AN39" s="39" t="str">
        <f t="shared" ca="1" si="44"/>
        <v>1088,51</v>
      </c>
      <c r="AO39" s="39" t="str">
        <f t="shared" ca="1" si="44"/>
        <v>1088,3</v>
      </c>
      <c r="AP39" s="39" t="str">
        <f t="shared" ca="1" si="44"/>
        <v>1088,22</v>
      </c>
      <c r="AQ39" s="39" t="str">
        <f t="shared" ca="1" si="44"/>
        <v>1087,65</v>
      </c>
      <c r="AR39" s="39" t="str">
        <f t="shared" ca="1" si="44"/>
        <v>1089,06</v>
      </c>
      <c r="AS39" s="39" t="str">
        <f t="shared" ca="1" si="44"/>
        <v>1087,31</v>
      </c>
      <c r="AT39" s="39" t="str">
        <f t="shared" ca="1" si="44"/>
        <v>1086,68</v>
      </c>
      <c r="AU39" s="39" t="str">
        <f t="shared" ca="1" si="44"/>
        <v>1085,53</v>
      </c>
      <c r="AV39" s="39" t="str">
        <f t="shared" ca="1" si="44"/>
        <v>699,48</v>
      </c>
      <c r="AW39" s="39" t="str">
        <f t="shared" ca="1" si="44"/>
        <v>681,76</v>
      </c>
      <c r="AX39" s="39" t="str">
        <f t="shared" ca="1" si="44"/>
        <v>678</v>
      </c>
    </row>
    <row r="40" spans="1:50" s="21" customFormat="1" ht="18.75">
      <c r="A40" s="26">
        <v>21</v>
      </c>
      <c r="B40" s="117">
        <f t="shared" ca="1" si="2"/>
        <v>1439.1529999999998</v>
      </c>
      <c r="C40" s="117">
        <f t="shared" ca="1" si="3"/>
        <v>1438.3829999999998</v>
      </c>
      <c r="D40" s="117">
        <f t="shared" ca="1" si="4"/>
        <v>1412.5730000000001</v>
      </c>
      <c r="E40" s="117">
        <f t="shared" ca="1" si="5"/>
        <v>1429.2529999999999</v>
      </c>
      <c r="F40" s="117">
        <f t="shared" ca="1" si="6"/>
        <v>1480.7929999999999</v>
      </c>
      <c r="G40" s="117">
        <f t="shared" ca="1" si="7"/>
        <v>1875.423</v>
      </c>
      <c r="H40" s="117">
        <f t="shared" ca="1" si="8"/>
        <v>1876.4829999999999</v>
      </c>
      <c r="I40" s="117">
        <f t="shared" ca="1" si="9"/>
        <v>1875.9929999999999</v>
      </c>
      <c r="J40" s="117">
        <f t="shared" ca="1" si="10"/>
        <v>1874.8230000000001</v>
      </c>
      <c r="K40" s="117">
        <f t="shared" ca="1" si="11"/>
        <v>1874.883</v>
      </c>
      <c r="L40" s="117">
        <f t="shared" ca="1" si="12"/>
        <v>1874.5930000000001</v>
      </c>
      <c r="M40" s="117">
        <f t="shared" ca="1" si="13"/>
        <v>1875.3630000000001</v>
      </c>
      <c r="N40" s="117">
        <f t="shared" ca="1" si="14"/>
        <v>1877.463</v>
      </c>
      <c r="O40" s="117">
        <f t="shared" ca="1" si="15"/>
        <v>1876.673</v>
      </c>
      <c r="P40" s="117">
        <f t="shared" ca="1" si="16"/>
        <v>1876.4829999999999</v>
      </c>
      <c r="Q40" s="117">
        <f t="shared" ca="1" si="17"/>
        <v>1875.963</v>
      </c>
      <c r="R40" s="117">
        <f t="shared" ca="1" si="18"/>
        <v>1875.3630000000001</v>
      </c>
      <c r="S40" s="117">
        <f t="shared" ca="1" si="19"/>
        <v>1876.5930000000001</v>
      </c>
      <c r="T40" s="117">
        <f t="shared" ca="1" si="20"/>
        <v>1875.0930000000001</v>
      </c>
      <c r="U40" s="117">
        <f t="shared" ca="1" si="21"/>
        <v>1874.473</v>
      </c>
      <c r="V40" s="117">
        <f t="shared" ca="1" si="22"/>
        <v>1873.0729999999999</v>
      </c>
      <c r="W40" s="117">
        <f t="shared" ca="1" si="23"/>
        <v>1513.8330000000001</v>
      </c>
      <c r="X40" s="117">
        <f t="shared" ca="1" si="24"/>
        <v>1473.4029999999998</v>
      </c>
      <c r="Y40" s="117">
        <f t="shared" ca="1" si="25"/>
        <v>1472.963</v>
      </c>
      <c r="Z40" s="26">
        <v>21</v>
      </c>
      <c r="AA40" s="39" t="str">
        <f ca="1">INDIRECT(ADDRESS(COLUMN()+494,3,1,1,"данные АТС"))</f>
        <v>677,11</v>
      </c>
      <c r="AB40" s="39" t="str">
        <f t="shared" ref="AB40:AX40" ca="1" si="45">INDIRECT(ADDRESS(COLUMN()+494,3,1,1,"данные АТС"))</f>
        <v>676,36</v>
      </c>
      <c r="AC40" s="39" t="str">
        <f t="shared" ca="1" si="45"/>
        <v>651,48</v>
      </c>
      <c r="AD40" s="39" t="str">
        <f t="shared" ca="1" si="45"/>
        <v>667,56</v>
      </c>
      <c r="AE40" s="39" t="str">
        <f t="shared" ca="1" si="45"/>
        <v>717,26</v>
      </c>
      <c r="AF40" s="39" t="str">
        <f t="shared" ca="1" si="45"/>
        <v>1097,78</v>
      </c>
      <c r="AG40" s="39" t="str">
        <f t="shared" ca="1" si="45"/>
        <v>1098,8</v>
      </c>
      <c r="AH40" s="39" t="str">
        <f t="shared" ca="1" si="45"/>
        <v>1098,33</v>
      </c>
      <c r="AI40" s="39" t="str">
        <f t="shared" ca="1" si="45"/>
        <v>1097,2</v>
      </c>
      <c r="AJ40" s="39" t="str">
        <f t="shared" ca="1" si="45"/>
        <v>1097,26</v>
      </c>
      <c r="AK40" s="39" t="str">
        <f t="shared" ca="1" si="45"/>
        <v>1096,98</v>
      </c>
      <c r="AL40" s="39" t="str">
        <f t="shared" ca="1" si="45"/>
        <v>1097,72</v>
      </c>
      <c r="AM40" s="39" t="str">
        <f t="shared" ca="1" si="45"/>
        <v>1099,75</v>
      </c>
      <c r="AN40" s="39" t="str">
        <f t="shared" ca="1" si="45"/>
        <v>1098,98</v>
      </c>
      <c r="AO40" s="39" t="str">
        <f t="shared" ca="1" si="45"/>
        <v>1098,8</v>
      </c>
      <c r="AP40" s="39" t="str">
        <f t="shared" ca="1" si="45"/>
        <v>1098,3</v>
      </c>
      <c r="AQ40" s="39" t="str">
        <f t="shared" ca="1" si="45"/>
        <v>1097,72</v>
      </c>
      <c r="AR40" s="39" t="str">
        <f t="shared" ca="1" si="45"/>
        <v>1098,91</v>
      </c>
      <c r="AS40" s="39" t="str">
        <f t="shared" ca="1" si="45"/>
        <v>1097,46</v>
      </c>
      <c r="AT40" s="39" t="str">
        <f t="shared" ca="1" si="45"/>
        <v>1096,86</v>
      </c>
      <c r="AU40" s="39" t="str">
        <f t="shared" ca="1" si="45"/>
        <v>1095,51</v>
      </c>
      <c r="AV40" s="39" t="str">
        <f t="shared" ca="1" si="45"/>
        <v>749,12</v>
      </c>
      <c r="AW40" s="39" t="str">
        <f t="shared" ca="1" si="45"/>
        <v>710,13</v>
      </c>
      <c r="AX40" s="39" t="str">
        <f t="shared" ca="1" si="45"/>
        <v>709,71</v>
      </c>
    </row>
    <row r="41" spans="1:50" s="21" customFormat="1" ht="18.75">
      <c r="A41" s="26">
        <v>22</v>
      </c>
      <c r="B41" s="117">
        <f t="shared" ca="1" si="2"/>
        <v>1481.123</v>
      </c>
      <c r="C41" s="117">
        <f t="shared" ca="1" si="3"/>
        <v>1468.9630000000002</v>
      </c>
      <c r="D41" s="117">
        <f t="shared" ca="1" si="4"/>
        <v>1422.2829999999999</v>
      </c>
      <c r="E41" s="117">
        <f t="shared" ca="1" si="5"/>
        <v>1364.693</v>
      </c>
      <c r="F41" s="117">
        <f t="shared" ca="1" si="6"/>
        <v>1460.3029999999999</v>
      </c>
      <c r="G41" s="117">
        <f t="shared" ca="1" si="7"/>
        <v>1510.0430000000001</v>
      </c>
      <c r="H41" s="117">
        <f t="shared" ca="1" si="8"/>
        <v>1921.6429999999998</v>
      </c>
      <c r="I41" s="117">
        <f t="shared" ca="1" si="9"/>
        <v>1922.0329999999999</v>
      </c>
      <c r="J41" s="117">
        <f t="shared" ca="1" si="10"/>
        <v>1922.0529999999999</v>
      </c>
      <c r="K41" s="117">
        <f t="shared" ca="1" si="11"/>
        <v>1922.1329999999998</v>
      </c>
      <c r="L41" s="117">
        <f t="shared" ca="1" si="12"/>
        <v>1922.3330000000001</v>
      </c>
      <c r="M41" s="117">
        <f t="shared" ca="1" si="13"/>
        <v>1921.8729999999998</v>
      </c>
      <c r="N41" s="117">
        <f t="shared" ca="1" si="14"/>
        <v>1921.5629999999999</v>
      </c>
      <c r="O41" s="117">
        <f t="shared" ca="1" si="15"/>
        <v>1921.0029999999999</v>
      </c>
      <c r="P41" s="117">
        <f t="shared" ca="1" si="16"/>
        <v>1920.5929999999998</v>
      </c>
      <c r="Q41" s="117">
        <f t="shared" ca="1" si="17"/>
        <v>1920.213</v>
      </c>
      <c r="R41" s="117">
        <f t="shared" ca="1" si="18"/>
        <v>1919.403</v>
      </c>
      <c r="S41" s="117">
        <f t="shared" ca="1" si="19"/>
        <v>1545.5430000000001</v>
      </c>
      <c r="T41" s="117">
        <f t="shared" ca="1" si="20"/>
        <v>1919.7429999999999</v>
      </c>
      <c r="U41" s="117">
        <f t="shared" ca="1" si="21"/>
        <v>1920.423</v>
      </c>
      <c r="V41" s="117">
        <f t="shared" ca="1" si="22"/>
        <v>1547.643</v>
      </c>
      <c r="W41" s="117">
        <f t="shared" ca="1" si="23"/>
        <v>1542.213</v>
      </c>
      <c r="X41" s="117">
        <f t="shared" ca="1" si="24"/>
        <v>1517.413</v>
      </c>
      <c r="Y41" s="117">
        <f t="shared" ca="1" si="25"/>
        <v>1510.2330000000002</v>
      </c>
      <c r="Z41" s="26">
        <v>22</v>
      </c>
      <c r="AA41" s="39" t="str">
        <f ca="1">INDIRECT(ADDRESS(COLUMN()+518,3,1,1,"данные АТС"))</f>
        <v>717,58</v>
      </c>
      <c r="AB41" s="39" t="str">
        <f t="shared" ref="AB41:AX41" ca="1" si="46">INDIRECT(ADDRESS(COLUMN()+518,3,1,1,"данные АТС"))</f>
        <v>705,85</v>
      </c>
      <c r="AC41" s="39" t="str">
        <f t="shared" ca="1" si="46"/>
        <v>660,84</v>
      </c>
      <c r="AD41" s="39" t="str">
        <f t="shared" ca="1" si="46"/>
        <v>605,31</v>
      </c>
      <c r="AE41" s="39" t="str">
        <f t="shared" ca="1" si="46"/>
        <v>697,5</v>
      </c>
      <c r="AF41" s="39" t="str">
        <f t="shared" ca="1" si="46"/>
        <v>745,46</v>
      </c>
      <c r="AG41" s="39" t="str">
        <f t="shared" ca="1" si="46"/>
        <v>1142,35</v>
      </c>
      <c r="AH41" s="39" t="str">
        <f t="shared" ca="1" si="46"/>
        <v>1142,72</v>
      </c>
      <c r="AI41" s="39" t="str">
        <f t="shared" ca="1" si="46"/>
        <v>1142,74</v>
      </c>
      <c r="AJ41" s="39" t="str">
        <f t="shared" ca="1" si="46"/>
        <v>1142,82</v>
      </c>
      <c r="AK41" s="39" t="str">
        <f t="shared" ca="1" si="46"/>
        <v>1143,01</v>
      </c>
      <c r="AL41" s="39" t="str">
        <f t="shared" ca="1" si="46"/>
        <v>1142,57</v>
      </c>
      <c r="AM41" s="39" t="str">
        <f t="shared" ca="1" si="46"/>
        <v>1142,27</v>
      </c>
      <c r="AN41" s="39" t="str">
        <f t="shared" ca="1" si="46"/>
        <v>1141,73</v>
      </c>
      <c r="AO41" s="39" t="str">
        <f t="shared" ca="1" si="46"/>
        <v>1141,33</v>
      </c>
      <c r="AP41" s="39" t="str">
        <f t="shared" ca="1" si="46"/>
        <v>1140,97</v>
      </c>
      <c r="AQ41" s="39" t="str">
        <f t="shared" ca="1" si="46"/>
        <v>1140,19</v>
      </c>
      <c r="AR41" s="39" t="str">
        <f t="shared" ca="1" si="46"/>
        <v>779,69</v>
      </c>
      <c r="AS41" s="39" t="str">
        <f t="shared" ca="1" si="46"/>
        <v>1140,51</v>
      </c>
      <c r="AT41" s="39" t="str">
        <f t="shared" ca="1" si="46"/>
        <v>1141,17</v>
      </c>
      <c r="AU41" s="39" t="str">
        <f t="shared" ca="1" si="46"/>
        <v>781,72</v>
      </c>
      <c r="AV41" s="39" t="str">
        <f t="shared" ca="1" si="46"/>
        <v>776,48</v>
      </c>
      <c r="AW41" s="39" t="str">
        <f t="shared" ca="1" si="46"/>
        <v>752,57</v>
      </c>
      <c r="AX41" s="39" t="str">
        <f t="shared" ca="1" si="46"/>
        <v>745,64</v>
      </c>
    </row>
    <row r="42" spans="1:50" s="21" customFormat="1" ht="18.75">
      <c r="A42" s="26">
        <v>23</v>
      </c>
      <c r="B42" s="117">
        <f t="shared" ca="1" si="2"/>
        <v>1447.1130000000001</v>
      </c>
      <c r="C42" s="117">
        <f t="shared" ca="1" si="3"/>
        <v>1436.0229999999999</v>
      </c>
      <c r="D42" s="117">
        <f t="shared" ca="1" si="4"/>
        <v>1355.123</v>
      </c>
      <c r="E42" s="117">
        <f t="shared" ca="1" si="5"/>
        <v>1320.2529999999999</v>
      </c>
      <c r="F42" s="117">
        <f t="shared" ca="1" si="6"/>
        <v>1352.1029999999998</v>
      </c>
      <c r="G42" s="117">
        <f t="shared" ca="1" si="7"/>
        <v>1430.5730000000001</v>
      </c>
      <c r="H42" s="117">
        <f t="shared" ca="1" si="8"/>
        <v>1465.6229999999998</v>
      </c>
      <c r="I42" s="117">
        <f t="shared" ca="1" si="9"/>
        <v>1922.1729999999998</v>
      </c>
      <c r="J42" s="117">
        <f t="shared" ca="1" si="10"/>
        <v>1921.933</v>
      </c>
      <c r="K42" s="117">
        <f t="shared" ca="1" si="11"/>
        <v>1921.8729999999998</v>
      </c>
      <c r="L42" s="117">
        <f t="shared" ca="1" si="12"/>
        <v>1921.7629999999999</v>
      </c>
      <c r="M42" s="117">
        <f t="shared" ca="1" si="13"/>
        <v>1921.5229999999999</v>
      </c>
      <c r="N42" s="117">
        <f t="shared" ca="1" si="14"/>
        <v>1921.2529999999999</v>
      </c>
      <c r="O42" s="117">
        <f t="shared" ca="1" si="15"/>
        <v>1920.6329999999998</v>
      </c>
      <c r="P42" s="117">
        <f t="shared" ca="1" si="16"/>
        <v>1919.173</v>
      </c>
      <c r="Q42" s="117">
        <f t="shared" ca="1" si="17"/>
        <v>1918.943</v>
      </c>
      <c r="R42" s="117">
        <f t="shared" ca="1" si="18"/>
        <v>1918.203</v>
      </c>
      <c r="S42" s="117">
        <f t="shared" ca="1" si="19"/>
        <v>1921.0329999999999</v>
      </c>
      <c r="T42" s="117">
        <f t="shared" ca="1" si="20"/>
        <v>1920.203</v>
      </c>
      <c r="U42" s="117">
        <f t="shared" ca="1" si="21"/>
        <v>1920.2729999999999</v>
      </c>
      <c r="V42" s="117">
        <f t="shared" ca="1" si="22"/>
        <v>1518.6030000000001</v>
      </c>
      <c r="W42" s="117">
        <f t="shared" ca="1" si="23"/>
        <v>1438.7629999999999</v>
      </c>
      <c r="X42" s="117">
        <f t="shared" ca="1" si="24"/>
        <v>1329.403</v>
      </c>
      <c r="Y42" s="117">
        <f t="shared" ca="1" si="25"/>
        <v>1324.0229999999999</v>
      </c>
      <c r="Z42" s="26">
        <v>23</v>
      </c>
      <c r="AA42" s="39" t="str">
        <f ca="1">INDIRECT(ADDRESS(COLUMN()+542,3,1,1,"данные АТС"))</f>
        <v>684,78</v>
      </c>
      <c r="AB42" s="39" t="str">
        <f t="shared" ref="AB42:AX42" ca="1" si="47">INDIRECT(ADDRESS(COLUMN()+542,3,1,1,"данные АТС"))</f>
        <v>674,09</v>
      </c>
      <c r="AC42" s="39" t="str">
        <f t="shared" ca="1" si="47"/>
        <v>596,08</v>
      </c>
      <c r="AD42" s="39" t="str">
        <f t="shared" ca="1" si="47"/>
        <v>562,46</v>
      </c>
      <c r="AE42" s="39" t="str">
        <f t="shared" ca="1" si="47"/>
        <v>593,17</v>
      </c>
      <c r="AF42" s="39" t="str">
        <f t="shared" ca="1" si="47"/>
        <v>668,83</v>
      </c>
      <c r="AG42" s="39" t="str">
        <f t="shared" ca="1" si="47"/>
        <v>702,63</v>
      </c>
      <c r="AH42" s="39" t="str">
        <f t="shared" ca="1" si="47"/>
        <v>1142,86</v>
      </c>
      <c r="AI42" s="39" t="str">
        <f t="shared" ca="1" si="47"/>
        <v>1142,63</v>
      </c>
      <c r="AJ42" s="39" t="str">
        <f t="shared" ca="1" si="47"/>
        <v>1142,57</v>
      </c>
      <c r="AK42" s="39" t="str">
        <f t="shared" ca="1" si="47"/>
        <v>1142,46</v>
      </c>
      <c r="AL42" s="39" t="str">
        <f t="shared" ca="1" si="47"/>
        <v>1142,23</v>
      </c>
      <c r="AM42" s="39" t="str">
        <f t="shared" ca="1" si="47"/>
        <v>1141,97</v>
      </c>
      <c r="AN42" s="39" t="str">
        <f t="shared" ca="1" si="47"/>
        <v>1141,37</v>
      </c>
      <c r="AO42" s="39" t="str">
        <f t="shared" ca="1" si="47"/>
        <v>1139,96</v>
      </c>
      <c r="AP42" s="39" t="str">
        <f t="shared" ca="1" si="47"/>
        <v>1139,74</v>
      </c>
      <c r="AQ42" s="39" t="str">
        <f t="shared" ca="1" si="47"/>
        <v>1139,03</v>
      </c>
      <c r="AR42" s="39" t="str">
        <f t="shared" ca="1" si="47"/>
        <v>1141,76</v>
      </c>
      <c r="AS42" s="39" t="str">
        <f t="shared" ca="1" si="47"/>
        <v>1140,96</v>
      </c>
      <c r="AT42" s="39" t="str">
        <f t="shared" ca="1" si="47"/>
        <v>1141,03</v>
      </c>
      <c r="AU42" s="39" t="str">
        <f t="shared" ca="1" si="47"/>
        <v>753,72</v>
      </c>
      <c r="AV42" s="39" t="str">
        <f t="shared" ca="1" si="47"/>
        <v>676,73</v>
      </c>
      <c r="AW42" s="39" t="str">
        <f t="shared" ca="1" si="47"/>
        <v>571,28</v>
      </c>
      <c r="AX42" s="39" t="str">
        <f t="shared" ca="1" si="47"/>
        <v>566,09</v>
      </c>
    </row>
    <row r="43" spans="1:50" s="21" customFormat="1" ht="18.75">
      <c r="A43" s="26">
        <v>24</v>
      </c>
      <c r="B43" s="117">
        <f t="shared" ca="1" si="2"/>
        <v>1438.5429999999999</v>
      </c>
      <c r="C43" s="117">
        <f t="shared" ca="1" si="3"/>
        <v>1454.383</v>
      </c>
      <c r="D43" s="117">
        <f t="shared" ca="1" si="4"/>
        <v>1445.3429999999998</v>
      </c>
      <c r="E43" s="117">
        <f t="shared" ca="1" si="5"/>
        <v>1447.873</v>
      </c>
      <c r="F43" s="117">
        <f t="shared" ca="1" si="6"/>
        <v>1483.3030000000001</v>
      </c>
      <c r="G43" s="117">
        <f t="shared" ca="1" si="7"/>
        <v>1917.393</v>
      </c>
      <c r="H43" s="117">
        <f t="shared" ca="1" si="8"/>
        <v>1917.133</v>
      </c>
      <c r="I43" s="117">
        <f t="shared" ca="1" si="9"/>
        <v>1916.8030000000001</v>
      </c>
      <c r="J43" s="117">
        <f t="shared" ca="1" si="10"/>
        <v>1917.433</v>
      </c>
      <c r="K43" s="117">
        <f t="shared" ca="1" si="11"/>
        <v>1919.0029999999999</v>
      </c>
      <c r="L43" s="117">
        <f t="shared" ca="1" si="12"/>
        <v>1918.623</v>
      </c>
      <c r="M43" s="117">
        <f t="shared" ca="1" si="13"/>
        <v>1919.0729999999999</v>
      </c>
      <c r="N43" s="117">
        <f t="shared" ca="1" si="14"/>
        <v>1918.663</v>
      </c>
      <c r="O43" s="117">
        <f t="shared" ca="1" si="15"/>
        <v>1917.5430000000001</v>
      </c>
      <c r="P43" s="117">
        <f t="shared" ca="1" si="16"/>
        <v>1917.5530000000001</v>
      </c>
      <c r="Q43" s="117">
        <f t="shared" ca="1" si="17"/>
        <v>1917.0530000000001</v>
      </c>
      <c r="R43" s="117">
        <f t="shared" ca="1" si="18"/>
        <v>1915.943</v>
      </c>
      <c r="S43" s="117">
        <f t="shared" ca="1" si="19"/>
        <v>1918.0730000000001</v>
      </c>
      <c r="T43" s="117">
        <f t="shared" ca="1" si="20"/>
        <v>1917.913</v>
      </c>
      <c r="U43" s="117">
        <f t="shared" ca="1" si="21"/>
        <v>1918.0830000000001</v>
      </c>
      <c r="V43" s="117">
        <f t="shared" ca="1" si="22"/>
        <v>1917.5029999999999</v>
      </c>
      <c r="W43" s="117">
        <f t="shared" ca="1" si="23"/>
        <v>1506.5429999999999</v>
      </c>
      <c r="X43" s="117">
        <f t="shared" ca="1" si="24"/>
        <v>1476.2830000000001</v>
      </c>
      <c r="Y43" s="117">
        <f t="shared" ca="1" si="25"/>
        <v>1450.683</v>
      </c>
      <c r="Z43" s="26">
        <v>24</v>
      </c>
      <c r="AA43" s="39" t="str">
        <f ca="1">INDIRECT(ADDRESS(COLUMN()+566,3,1,1,"данные АТС"))</f>
        <v>676,52</v>
      </c>
      <c r="AB43" s="39" t="str">
        <f t="shared" ref="AB43:AX43" ca="1" si="48">INDIRECT(ADDRESS(COLUMN()+566,3,1,1,"данные АТС"))</f>
        <v>691,79</v>
      </c>
      <c r="AC43" s="39" t="str">
        <f t="shared" ca="1" si="48"/>
        <v>683,07</v>
      </c>
      <c r="AD43" s="39" t="str">
        <f t="shared" ca="1" si="48"/>
        <v>685,51</v>
      </c>
      <c r="AE43" s="39" t="str">
        <f t="shared" ca="1" si="48"/>
        <v>719,68</v>
      </c>
      <c r="AF43" s="39" t="str">
        <f t="shared" ca="1" si="48"/>
        <v>1138,25</v>
      </c>
      <c r="AG43" s="39" t="str">
        <f t="shared" ca="1" si="48"/>
        <v>1138</v>
      </c>
      <c r="AH43" s="39" t="str">
        <f t="shared" ca="1" si="48"/>
        <v>1137,68</v>
      </c>
      <c r="AI43" s="39" t="str">
        <f t="shared" ca="1" si="48"/>
        <v>1138,29</v>
      </c>
      <c r="AJ43" s="39" t="str">
        <f t="shared" ca="1" si="48"/>
        <v>1139,8</v>
      </c>
      <c r="AK43" s="39" t="str">
        <f t="shared" ca="1" si="48"/>
        <v>1139,43</v>
      </c>
      <c r="AL43" s="39" t="str">
        <f t="shared" ca="1" si="48"/>
        <v>1139,87</v>
      </c>
      <c r="AM43" s="39" t="str">
        <f t="shared" ca="1" si="48"/>
        <v>1139,47</v>
      </c>
      <c r="AN43" s="39" t="str">
        <f t="shared" ca="1" si="48"/>
        <v>1138,39</v>
      </c>
      <c r="AO43" s="39" t="str">
        <f t="shared" ca="1" si="48"/>
        <v>1138,4</v>
      </c>
      <c r="AP43" s="39" t="str">
        <f t="shared" ca="1" si="48"/>
        <v>1137,92</v>
      </c>
      <c r="AQ43" s="39" t="str">
        <f t="shared" ca="1" si="48"/>
        <v>1136,85</v>
      </c>
      <c r="AR43" s="39" t="str">
        <f t="shared" ca="1" si="48"/>
        <v>1138,9</v>
      </c>
      <c r="AS43" s="39" t="str">
        <f t="shared" ca="1" si="48"/>
        <v>1138,75</v>
      </c>
      <c r="AT43" s="39" t="str">
        <f t="shared" ca="1" si="48"/>
        <v>1138,91</v>
      </c>
      <c r="AU43" s="39" t="str">
        <f t="shared" ca="1" si="48"/>
        <v>1138,35</v>
      </c>
      <c r="AV43" s="39" t="str">
        <f t="shared" ca="1" si="48"/>
        <v>742,09</v>
      </c>
      <c r="AW43" s="39" t="str">
        <f t="shared" ca="1" si="48"/>
        <v>712,91</v>
      </c>
      <c r="AX43" s="39" t="str">
        <f t="shared" ca="1" si="48"/>
        <v>688,22</v>
      </c>
    </row>
    <row r="44" spans="1:50" s="21" customFormat="1" ht="18.75">
      <c r="A44" s="26">
        <v>25</v>
      </c>
      <c r="B44" s="117">
        <f t="shared" ca="1" si="2"/>
        <v>1429.463</v>
      </c>
      <c r="C44" s="117">
        <f t="shared" ca="1" si="3"/>
        <v>1430.653</v>
      </c>
      <c r="D44" s="117">
        <f t="shared" ca="1" si="4"/>
        <v>1429.7429999999999</v>
      </c>
      <c r="E44" s="117">
        <f t="shared" ca="1" si="5"/>
        <v>1430.443</v>
      </c>
      <c r="F44" s="117">
        <f t="shared" ca="1" si="6"/>
        <v>1919.8429999999998</v>
      </c>
      <c r="G44" s="117">
        <f t="shared" ca="1" si="7"/>
        <v>1919.0830000000001</v>
      </c>
      <c r="H44" s="117">
        <f t="shared" ca="1" si="8"/>
        <v>1919.453</v>
      </c>
      <c r="I44" s="117">
        <f t="shared" ca="1" si="9"/>
        <v>1919.213</v>
      </c>
      <c r="J44" s="117">
        <f t="shared" ca="1" si="10"/>
        <v>1917.5730000000001</v>
      </c>
      <c r="K44" s="117">
        <f t="shared" ca="1" si="11"/>
        <v>1920.8129999999999</v>
      </c>
      <c r="L44" s="117">
        <f t="shared" ca="1" si="12"/>
        <v>1922.5930000000001</v>
      </c>
      <c r="M44" s="117">
        <f t="shared" ca="1" si="13"/>
        <v>1920.5029999999999</v>
      </c>
      <c r="N44" s="117">
        <f t="shared" ca="1" si="14"/>
        <v>1920.0629999999999</v>
      </c>
      <c r="O44" s="117">
        <f t="shared" ca="1" si="15"/>
        <v>1919.2629999999999</v>
      </c>
      <c r="P44" s="117">
        <f t="shared" ca="1" si="16"/>
        <v>1919.2829999999999</v>
      </c>
      <c r="Q44" s="117">
        <f t="shared" ca="1" si="17"/>
        <v>1920.683</v>
      </c>
      <c r="R44" s="117">
        <f t="shared" ca="1" si="18"/>
        <v>1917.9929999999999</v>
      </c>
      <c r="S44" s="117">
        <f t="shared" ca="1" si="19"/>
        <v>1919.3029999999999</v>
      </c>
      <c r="T44" s="117">
        <f t="shared" ca="1" si="20"/>
        <v>1918.3630000000001</v>
      </c>
      <c r="U44" s="117">
        <f t="shared" ca="1" si="21"/>
        <v>1917.8030000000001</v>
      </c>
      <c r="V44" s="117">
        <f t="shared" ca="1" si="22"/>
        <v>1916.6130000000001</v>
      </c>
      <c r="W44" s="117">
        <f t="shared" ca="1" si="23"/>
        <v>1475.1830000000002</v>
      </c>
      <c r="X44" s="117">
        <f t="shared" ca="1" si="24"/>
        <v>1471.3630000000001</v>
      </c>
      <c r="Y44" s="117">
        <f t="shared" ca="1" si="25"/>
        <v>1442.673</v>
      </c>
      <c r="Z44" s="26">
        <v>25</v>
      </c>
      <c r="AA44" s="39" t="str">
        <f ca="1">INDIRECT(ADDRESS(COLUMN()+590,3,1,1,"данные АТС"))</f>
        <v>667,76</v>
      </c>
      <c r="AB44" s="39" t="str">
        <f t="shared" ref="AB44:AX44" ca="1" si="49">INDIRECT(ADDRESS(COLUMN()+590,3,1,1,"данные АТС"))</f>
        <v>668,91</v>
      </c>
      <c r="AC44" s="39" t="str">
        <f t="shared" ca="1" si="49"/>
        <v>668,03</v>
      </c>
      <c r="AD44" s="39" t="str">
        <f t="shared" ca="1" si="49"/>
        <v>668,71</v>
      </c>
      <c r="AE44" s="39" t="str">
        <f t="shared" ca="1" si="49"/>
        <v>1140,61</v>
      </c>
      <c r="AF44" s="39" t="str">
        <f t="shared" ca="1" si="49"/>
        <v>1139,88</v>
      </c>
      <c r="AG44" s="39" t="str">
        <f t="shared" ca="1" si="49"/>
        <v>1140,23</v>
      </c>
      <c r="AH44" s="39" t="str">
        <f t="shared" ca="1" si="49"/>
        <v>1140</v>
      </c>
      <c r="AI44" s="39" t="str">
        <f t="shared" ca="1" si="49"/>
        <v>1138,42</v>
      </c>
      <c r="AJ44" s="39" t="str">
        <f t="shared" ca="1" si="49"/>
        <v>1141,55</v>
      </c>
      <c r="AK44" s="39" t="str">
        <f t="shared" ca="1" si="49"/>
        <v>1143,26</v>
      </c>
      <c r="AL44" s="39" t="str">
        <f t="shared" ca="1" si="49"/>
        <v>1141,25</v>
      </c>
      <c r="AM44" s="39" t="str">
        <f t="shared" ca="1" si="49"/>
        <v>1140,82</v>
      </c>
      <c r="AN44" s="39" t="str">
        <f t="shared" ca="1" si="49"/>
        <v>1140,05</v>
      </c>
      <c r="AO44" s="39" t="str">
        <f t="shared" ca="1" si="49"/>
        <v>1140,07</v>
      </c>
      <c r="AP44" s="39" t="str">
        <f t="shared" ca="1" si="49"/>
        <v>1141,42</v>
      </c>
      <c r="AQ44" s="39" t="str">
        <f t="shared" ca="1" si="49"/>
        <v>1138,83</v>
      </c>
      <c r="AR44" s="39" t="str">
        <f t="shared" ca="1" si="49"/>
        <v>1140,09</v>
      </c>
      <c r="AS44" s="39" t="str">
        <f t="shared" ca="1" si="49"/>
        <v>1139,18</v>
      </c>
      <c r="AT44" s="39" t="str">
        <f t="shared" ca="1" si="49"/>
        <v>1138,64</v>
      </c>
      <c r="AU44" s="39" t="str">
        <f t="shared" ca="1" si="49"/>
        <v>1137,5</v>
      </c>
      <c r="AV44" s="39" t="str">
        <f t="shared" ca="1" si="49"/>
        <v>711,85</v>
      </c>
      <c r="AW44" s="39" t="str">
        <f t="shared" ca="1" si="49"/>
        <v>708,16</v>
      </c>
      <c r="AX44" s="39" t="str">
        <f t="shared" ca="1" si="49"/>
        <v>680,5</v>
      </c>
    </row>
    <row r="45" spans="1:50" s="21" customFormat="1" ht="18.75">
      <c r="A45" s="26">
        <v>26</v>
      </c>
      <c r="B45" s="117">
        <f t="shared" ca="1" si="2"/>
        <v>1393.963</v>
      </c>
      <c r="C45" s="117">
        <f t="shared" ca="1" si="3"/>
        <v>1389.9829999999999</v>
      </c>
      <c r="D45" s="117">
        <f t="shared" ca="1" si="4"/>
        <v>1322.0030000000002</v>
      </c>
      <c r="E45" s="117">
        <f t="shared" ca="1" si="5"/>
        <v>1339.3429999999998</v>
      </c>
      <c r="F45" s="117">
        <f t="shared" ca="1" si="6"/>
        <v>1412.0130000000001</v>
      </c>
      <c r="G45" s="117">
        <f t="shared" ca="1" si="7"/>
        <v>1440.0730000000001</v>
      </c>
      <c r="H45" s="117">
        <f t="shared" ca="1" si="8"/>
        <v>1918.973</v>
      </c>
      <c r="I45" s="117">
        <f t="shared" ca="1" si="9"/>
        <v>1919.1130000000001</v>
      </c>
      <c r="J45" s="117">
        <f t="shared" ca="1" si="10"/>
        <v>1917.633</v>
      </c>
      <c r="K45" s="117">
        <f t="shared" ca="1" si="11"/>
        <v>1921.5329999999999</v>
      </c>
      <c r="L45" s="117">
        <f t="shared" ca="1" si="12"/>
        <v>1920.703</v>
      </c>
      <c r="M45" s="117">
        <f t="shared" ca="1" si="13"/>
        <v>1920.5529999999999</v>
      </c>
      <c r="N45" s="117">
        <f t="shared" ca="1" si="14"/>
        <v>1921.2529999999999</v>
      </c>
      <c r="O45" s="117">
        <f t="shared" ca="1" si="15"/>
        <v>1920.6029999999998</v>
      </c>
      <c r="P45" s="117">
        <f t="shared" ca="1" si="16"/>
        <v>1920.7729999999999</v>
      </c>
      <c r="Q45" s="117">
        <f t="shared" ca="1" si="17"/>
        <v>1919.963</v>
      </c>
      <c r="R45" s="117">
        <f t="shared" ca="1" si="18"/>
        <v>1918.673</v>
      </c>
      <c r="S45" s="117">
        <f t="shared" ca="1" si="19"/>
        <v>1918.903</v>
      </c>
      <c r="T45" s="117">
        <f t="shared" ca="1" si="20"/>
        <v>1918.223</v>
      </c>
      <c r="U45" s="117">
        <f t="shared" ca="1" si="21"/>
        <v>1917.123</v>
      </c>
      <c r="V45" s="117">
        <f t="shared" ca="1" si="22"/>
        <v>1915.913</v>
      </c>
      <c r="W45" s="117">
        <f t="shared" ca="1" si="23"/>
        <v>1446.7730000000001</v>
      </c>
      <c r="X45" s="117">
        <f t="shared" ca="1" si="24"/>
        <v>1435.723</v>
      </c>
      <c r="Y45" s="117">
        <f t="shared" ca="1" si="25"/>
        <v>1421.963</v>
      </c>
      <c r="Z45" s="26">
        <v>26</v>
      </c>
      <c r="AA45" s="39" t="str">
        <f ca="1">INDIRECT(ADDRESS(COLUMN()+614,3,1,1,"данные АТС"))</f>
        <v>633,53</v>
      </c>
      <c r="AB45" s="39" t="str">
        <f t="shared" ref="AB45:AX45" ca="1" si="50">INDIRECT(ADDRESS(COLUMN()+614,3,1,1,"данные АТС"))</f>
        <v>629,69</v>
      </c>
      <c r="AC45" s="39" t="str">
        <f t="shared" ca="1" si="50"/>
        <v>564,14</v>
      </c>
      <c r="AD45" s="39" t="str">
        <f t="shared" ca="1" si="50"/>
        <v>580,86</v>
      </c>
      <c r="AE45" s="39" t="str">
        <f t="shared" ca="1" si="50"/>
        <v>650,94</v>
      </c>
      <c r="AF45" s="39" t="str">
        <f t="shared" ca="1" si="50"/>
        <v>677,99</v>
      </c>
      <c r="AG45" s="39" t="str">
        <f t="shared" ca="1" si="50"/>
        <v>1139,77</v>
      </c>
      <c r="AH45" s="39" t="str">
        <f t="shared" ca="1" si="50"/>
        <v>1139,91</v>
      </c>
      <c r="AI45" s="39" t="str">
        <f t="shared" ca="1" si="50"/>
        <v>1138,48</v>
      </c>
      <c r="AJ45" s="39" t="str">
        <f t="shared" ca="1" si="50"/>
        <v>1142,24</v>
      </c>
      <c r="AK45" s="39" t="str">
        <f t="shared" ca="1" si="50"/>
        <v>1141,44</v>
      </c>
      <c r="AL45" s="39" t="str">
        <f t="shared" ca="1" si="50"/>
        <v>1141,3</v>
      </c>
      <c r="AM45" s="39" t="str">
        <f t="shared" ca="1" si="50"/>
        <v>1141,97</v>
      </c>
      <c r="AN45" s="39" t="str">
        <f t="shared" ca="1" si="50"/>
        <v>1141,34</v>
      </c>
      <c r="AO45" s="39" t="str">
        <f t="shared" ca="1" si="50"/>
        <v>1141,51</v>
      </c>
      <c r="AP45" s="39" t="str">
        <f t="shared" ca="1" si="50"/>
        <v>1140,73</v>
      </c>
      <c r="AQ45" s="39" t="str">
        <f t="shared" ca="1" si="50"/>
        <v>1139,48</v>
      </c>
      <c r="AR45" s="39" t="str">
        <f t="shared" ca="1" si="50"/>
        <v>1139,7</v>
      </c>
      <c r="AS45" s="39" t="str">
        <f t="shared" ca="1" si="50"/>
        <v>1139,05</v>
      </c>
      <c r="AT45" s="39" t="str">
        <f t="shared" ca="1" si="50"/>
        <v>1137,99</v>
      </c>
      <c r="AU45" s="39" t="str">
        <f t="shared" ca="1" si="50"/>
        <v>1136,82</v>
      </c>
      <c r="AV45" s="39" t="str">
        <f t="shared" ca="1" si="50"/>
        <v>684,45</v>
      </c>
      <c r="AW45" s="39" t="str">
        <f t="shared" ca="1" si="50"/>
        <v>673,8</v>
      </c>
      <c r="AX45" s="39" t="str">
        <f t="shared" ca="1" si="50"/>
        <v>660,53</v>
      </c>
    </row>
    <row r="46" spans="1:50" s="21" customFormat="1" ht="18.75">
      <c r="A46" s="26">
        <v>27</v>
      </c>
      <c r="B46" s="117">
        <f t="shared" ca="1" si="2"/>
        <v>1425.0429999999999</v>
      </c>
      <c r="C46" s="117">
        <f t="shared" ca="1" si="3"/>
        <v>1437.2329999999999</v>
      </c>
      <c r="D46" s="117">
        <f t="shared" ca="1" si="4"/>
        <v>1429.713</v>
      </c>
      <c r="E46" s="117">
        <f t="shared" ca="1" si="5"/>
        <v>1437.6629999999998</v>
      </c>
      <c r="F46" s="117">
        <f t="shared" ca="1" si="6"/>
        <v>1445.693</v>
      </c>
      <c r="G46" s="117">
        <f t="shared" ca="1" si="7"/>
        <v>1920.4829999999999</v>
      </c>
      <c r="H46" s="117">
        <f t="shared" ca="1" si="8"/>
        <v>1917.893</v>
      </c>
      <c r="I46" s="117">
        <f t="shared" ca="1" si="9"/>
        <v>1918.913</v>
      </c>
      <c r="J46" s="117">
        <f t="shared" ca="1" si="10"/>
        <v>1919.2729999999999</v>
      </c>
      <c r="K46" s="117">
        <f t="shared" ca="1" si="11"/>
        <v>1918.4829999999999</v>
      </c>
      <c r="L46" s="117">
        <f t="shared" ca="1" si="12"/>
        <v>1917.5430000000001</v>
      </c>
      <c r="M46" s="117">
        <f t="shared" ca="1" si="13"/>
        <v>1918.1030000000001</v>
      </c>
      <c r="N46" s="117">
        <f t="shared" ca="1" si="14"/>
        <v>1917.953</v>
      </c>
      <c r="O46" s="117">
        <f t="shared" ca="1" si="15"/>
        <v>1916.423</v>
      </c>
      <c r="P46" s="117">
        <f t="shared" ca="1" si="16"/>
        <v>1918.123</v>
      </c>
      <c r="Q46" s="117">
        <f t="shared" ca="1" si="17"/>
        <v>1918.4929999999999</v>
      </c>
      <c r="R46" s="117">
        <f t="shared" ca="1" si="18"/>
        <v>1917.0730000000001</v>
      </c>
      <c r="S46" s="117">
        <f t="shared" ca="1" si="19"/>
        <v>1917.0230000000001</v>
      </c>
      <c r="T46" s="117">
        <f t="shared" ca="1" si="20"/>
        <v>1916.7930000000001</v>
      </c>
      <c r="U46" s="117">
        <f t="shared" ca="1" si="21"/>
        <v>1915.4530000000002</v>
      </c>
      <c r="V46" s="117">
        <f t="shared" ca="1" si="22"/>
        <v>1914.7429999999999</v>
      </c>
      <c r="W46" s="117">
        <f t="shared" ca="1" si="23"/>
        <v>1499.7829999999999</v>
      </c>
      <c r="X46" s="117">
        <f t="shared" ca="1" si="24"/>
        <v>1475.3630000000001</v>
      </c>
      <c r="Y46" s="117">
        <f t="shared" ca="1" si="25"/>
        <v>1445.953</v>
      </c>
      <c r="Z46" s="26">
        <v>27</v>
      </c>
      <c r="AA46" s="39" t="str">
        <f ca="1">INDIRECT(ADDRESS(COLUMN()+638,3,1,1,"данные АТС"))</f>
        <v>663,5</v>
      </c>
      <c r="AB46" s="39" t="str">
        <f t="shared" ref="AB46:AX46" ca="1" si="51">INDIRECT(ADDRESS(COLUMN()+638,3,1,1,"данные АТС"))</f>
        <v>675,25</v>
      </c>
      <c r="AC46" s="39" t="str">
        <f t="shared" ca="1" si="51"/>
        <v>668</v>
      </c>
      <c r="AD46" s="39" t="str">
        <f t="shared" ca="1" si="51"/>
        <v>675,67</v>
      </c>
      <c r="AE46" s="39" t="str">
        <f t="shared" ca="1" si="51"/>
        <v>683,41</v>
      </c>
      <c r="AF46" s="39" t="str">
        <f t="shared" ca="1" si="51"/>
        <v>1141,23</v>
      </c>
      <c r="AG46" s="39" t="str">
        <f t="shared" ca="1" si="51"/>
        <v>1138,73</v>
      </c>
      <c r="AH46" s="39" t="str">
        <f t="shared" ca="1" si="51"/>
        <v>1139,71</v>
      </c>
      <c r="AI46" s="39" t="str">
        <f t="shared" ca="1" si="51"/>
        <v>1140,06</v>
      </c>
      <c r="AJ46" s="39" t="str">
        <f t="shared" ca="1" si="51"/>
        <v>1139,3</v>
      </c>
      <c r="AK46" s="39" t="str">
        <f t="shared" ca="1" si="51"/>
        <v>1138,39</v>
      </c>
      <c r="AL46" s="39" t="str">
        <f t="shared" ca="1" si="51"/>
        <v>1138,93</v>
      </c>
      <c r="AM46" s="39" t="str">
        <f t="shared" ca="1" si="51"/>
        <v>1138,79</v>
      </c>
      <c r="AN46" s="39" t="str">
        <f t="shared" ca="1" si="51"/>
        <v>1137,31</v>
      </c>
      <c r="AO46" s="39" t="str">
        <f t="shared" ca="1" si="51"/>
        <v>1138,95</v>
      </c>
      <c r="AP46" s="39" t="str">
        <f t="shared" ca="1" si="51"/>
        <v>1139,31</v>
      </c>
      <c r="AQ46" s="39" t="str">
        <f t="shared" ca="1" si="51"/>
        <v>1137,94</v>
      </c>
      <c r="AR46" s="39" t="str">
        <f t="shared" ca="1" si="51"/>
        <v>1137,89</v>
      </c>
      <c r="AS46" s="39" t="str">
        <f t="shared" ca="1" si="51"/>
        <v>1137,67</v>
      </c>
      <c r="AT46" s="39" t="str">
        <f t="shared" ca="1" si="51"/>
        <v>1136,38</v>
      </c>
      <c r="AU46" s="39" t="str">
        <f t="shared" ca="1" si="51"/>
        <v>1135,69</v>
      </c>
      <c r="AV46" s="39" t="str">
        <f t="shared" ca="1" si="51"/>
        <v>735,57</v>
      </c>
      <c r="AW46" s="39" t="str">
        <f t="shared" ca="1" si="51"/>
        <v>712,02</v>
      </c>
      <c r="AX46" s="39" t="str">
        <f t="shared" ca="1" si="51"/>
        <v>683,66</v>
      </c>
    </row>
    <row r="47" spans="1:50" s="21" customFormat="1" ht="18.75">
      <c r="A47" s="26">
        <v>28</v>
      </c>
      <c r="B47" s="117">
        <f t="shared" ca="1" si="2"/>
        <v>1446.913</v>
      </c>
      <c r="C47" s="117">
        <f t="shared" ca="1" si="3"/>
        <v>1448.423</v>
      </c>
      <c r="D47" s="117">
        <f t="shared" ca="1" si="4"/>
        <v>1441.193</v>
      </c>
      <c r="E47" s="117">
        <f t="shared" ca="1" si="5"/>
        <v>1427.0230000000001</v>
      </c>
      <c r="F47" s="117">
        <f t="shared" ca="1" si="6"/>
        <v>1918.6130000000001</v>
      </c>
      <c r="G47" s="117">
        <f t="shared" ca="1" si="7"/>
        <v>1919.643</v>
      </c>
      <c r="H47" s="117">
        <f t="shared" ca="1" si="8"/>
        <v>1917.5330000000001</v>
      </c>
      <c r="I47" s="117">
        <f t="shared" ca="1" si="9"/>
        <v>1916.973</v>
      </c>
      <c r="J47" s="117">
        <f t="shared" ca="1" si="10"/>
        <v>1915.0629999999999</v>
      </c>
      <c r="K47" s="117">
        <f t="shared" ca="1" si="11"/>
        <v>1918.873</v>
      </c>
      <c r="L47" s="117">
        <f t="shared" ca="1" si="12"/>
        <v>1918.7929999999999</v>
      </c>
      <c r="M47" s="117">
        <f t="shared" ca="1" si="13"/>
        <v>1918.5630000000001</v>
      </c>
      <c r="N47" s="117">
        <f t="shared" ca="1" si="14"/>
        <v>1918.8530000000001</v>
      </c>
      <c r="O47" s="117">
        <f t="shared" ca="1" si="15"/>
        <v>1917.7329999999999</v>
      </c>
      <c r="P47" s="117">
        <f t="shared" ca="1" si="16"/>
        <v>1918.8530000000001</v>
      </c>
      <c r="Q47" s="117">
        <f t="shared" ca="1" si="17"/>
        <v>1918.163</v>
      </c>
      <c r="R47" s="117">
        <f t="shared" ca="1" si="18"/>
        <v>1918.7629999999999</v>
      </c>
      <c r="S47" s="117">
        <f t="shared" ca="1" si="19"/>
        <v>1482.9630000000002</v>
      </c>
      <c r="T47" s="117">
        <f t="shared" ca="1" si="20"/>
        <v>1489.2930000000001</v>
      </c>
      <c r="U47" s="117">
        <f t="shared" ca="1" si="21"/>
        <v>1492.5129999999999</v>
      </c>
      <c r="V47" s="117">
        <f t="shared" ca="1" si="22"/>
        <v>1498.953</v>
      </c>
      <c r="W47" s="117">
        <f t="shared" ca="1" si="23"/>
        <v>1476.6130000000001</v>
      </c>
      <c r="X47" s="117">
        <f t="shared" ca="1" si="24"/>
        <v>1474.173</v>
      </c>
      <c r="Y47" s="117">
        <f t="shared" ca="1" si="25"/>
        <v>1447.5830000000001</v>
      </c>
      <c r="Z47" s="26">
        <v>28</v>
      </c>
      <c r="AA47" s="39" t="str">
        <f ca="1">INDIRECT(ADDRESS(COLUMN()+662,3,1,1,"данные АТС"))</f>
        <v>684,59</v>
      </c>
      <c r="AB47" s="39" t="str">
        <f t="shared" ref="AB47:AX47" ca="1" si="52">INDIRECT(ADDRESS(COLUMN()+662,3,1,1,"данные АТС"))</f>
        <v>686,04</v>
      </c>
      <c r="AC47" s="39" t="str">
        <f t="shared" ca="1" si="52"/>
        <v>679,07</v>
      </c>
      <c r="AD47" s="39" t="str">
        <f t="shared" ca="1" si="52"/>
        <v>665,41</v>
      </c>
      <c r="AE47" s="39" t="str">
        <f t="shared" ca="1" si="52"/>
        <v>1139,42</v>
      </c>
      <c r="AF47" s="39" t="str">
        <f t="shared" ca="1" si="52"/>
        <v>1140,42</v>
      </c>
      <c r="AG47" s="39" t="str">
        <f t="shared" ca="1" si="52"/>
        <v>1138,38</v>
      </c>
      <c r="AH47" s="39" t="str">
        <f t="shared" ca="1" si="52"/>
        <v>1137,84</v>
      </c>
      <c r="AI47" s="39" t="str">
        <f t="shared" ca="1" si="52"/>
        <v>1136</v>
      </c>
      <c r="AJ47" s="39" t="str">
        <f t="shared" ca="1" si="52"/>
        <v>1139,68</v>
      </c>
      <c r="AK47" s="39" t="str">
        <f t="shared" ca="1" si="52"/>
        <v>1139,6</v>
      </c>
      <c r="AL47" s="39" t="str">
        <f t="shared" ca="1" si="52"/>
        <v>1139,38</v>
      </c>
      <c r="AM47" s="39" t="str">
        <f t="shared" ca="1" si="52"/>
        <v>1139,66</v>
      </c>
      <c r="AN47" s="39" t="str">
        <f t="shared" ca="1" si="52"/>
        <v>1138,58</v>
      </c>
      <c r="AO47" s="39" t="str">
        <f t="shared" ca="1" si="52"/>
        <v>1139,66</v>
      </c>
      <c r="AP47" s="39" t="str">
        <f t="shared" ca="1" si="52"/>
        <v>1138,99</v>
      </c>
      <c r="AQ47" s="39" t="str">
        <f t="shared" ca="1" si="52"/>
        <v>1139,57</v>
      </c>
      <c r="AR47" s="39" t="str">
        <f t="shared" ca="1" si="52"/>
        <v>719,35</v>
      </c>
      <c r="AS47" s="39" t="str">
        <f t="shared" ca="1" si="52"/>
        <v>725,45</v>
      </c>
      <c r="AT47" s="39" t="str">
        <f t="shared" ca="1" si="52"/>
        <v>728,56</v>
      </c>
      <c r="AU47" s="39" t="str">
        <f t="shared" ca="1" si="52"/>
        <v>734,77</v>
      </c>
      <c r="AV47" s="39" t="str">
        <f t="shared" ca="1" si="52"/>
        <v>713,23</v>
      </c>
      <c r="AW47" s="39" t="str">
        <f t="shared" ca="1" si="52"/>
        <v>710,87</v>
      </c>
      <c r="AX47" s="39" t="str">
        <f t="shared" ca="1" si="52"/>
        <v>685,23</v>
      </c>
    </row>
    <row r="48" spans="1:50" ht="18.75">
      <c r="A48" s="26">
        <v>29</v>
      </c>
      <c r="B48" s="117">
        <f t="shared" ca="1" si="2"/>
        <v>1450.6029999999998</v>
      </c>
      <c r="C48" s="117">
        <f t="shared" ca="1" si="3"/>
        <v>1447.0330000000001</v>
      </c>
      <c r="D48" s="117">
        <f t="shared" ca="1" si="4"/>
        <v>1438.653</v>
      </c>
      <c r="E48" s="117">
        <f t="shared" ca="1" si="5"/>
        <v>1409.683</v>
      </c>
      <c r="F48" s="117">
        <f t="shared" ca="1" si="6"/>
        <v>1419.5830000000001</v>
      </c>
      <c r="G48" s="117">
        <f t="shared" ca="1" si="7"/>
        <v>1438.3229999999999</v>
      </c>
      <c r="H48" s="117">
        <f t="shared" ca="1" si="8"/>
        <v>1433.5830000000001</v>
      </c>
      <c r="I48" s="117">
        <f t="shared" ca="1" si="9"/>
        <v>1433.8630000000001</v>
      </c>
      <c r="J48" s="117">
        <f t="shared" ca="1" si="10"/>
        <v>1448.153</v>
      </c>
      <c r="K48" s="117">
        <f t="shared" ca="1" si="11"/>
        <v>1443.133</v>
      </c>
      <c r="L48" s="117">
        <f t="shared" ca="1" si="12"/>
        <v>1443.933</v>
      </c>
      <c r="M48" s="117">
        <f t="shared" ca="1" si="13"/>
        <v>1447.2930000000001</v>
      </c>
      <c r="N48" s="117">
        <f t="shared" ca="1" si="14"/>
        <v>1458.0530000000001</v>
      </c>
      <c r="O48" s="117">
        <f t="shared" ca="1" si="15"/>
        <v>1463.973</v>
      </c>
      <c r="P48" s="117">
        <f t="shared" ca="1" si="16"/>
        <v>1460.873</v>
      </c>
      <c r="Q48" s="117">
        <f t="shared" ca="1" si="17"/>
        <v>1463.133</v>
      </c>
      <c r="R48" s="117">
        <f t="shared" ca="1" si="18"/>
        <v>1470.953</v>
      </c>
      <c r="S48" s="117">
        <f t="shared" ca="1" si="19"/>
        <v>1452.0029999999999</v>
      </c>
      <c r="T48" s="117">
        <f t="shared" ca="1" si="20"/>
        <v>1455.7430000000002</v>
      </c>
      <c r="U48" s="117">
        <f t="shared" ca="1" si="21"/>
        <v>1469.453</v>
      </c>
      <c r="V48" s="117">
        <f t="shared" ca="1" si="22"/>
        <v>1493.9029999999998</v>
      </c>
      <c r="W48" s="117">
        <f t="shared" ca="1" si="23"/>
        <v>1491.7830000000001</v>
      </c>
      <c r="X48" s="117">
        <f t="shared" ca="1" si="24"/>
        <v>1477.5630000000001</v>
      </c>
      <c r="Y48" s="117">
        <f t="shared" ca="1" si="25"/>
        <v>1451.4929999999999</v>
      </c>
      <c r="Z48" s="26">
        <v>29</v>
      </c>
      <c r="AA48" s="39" t="str">
        <f ca="1">INDIRECT(ADDRESS(COLUMN()+686,3,1,1,"данные АТС"))</f>
        <v>688,15</v>
      </c>
      <c r="AB48" s="39" t="str">
        <f t="shared" ref="AB48:AX48" ca="1" si="53">INDIRECT(ADDRESS(COLUMN()+686,3,1,1,"данные АТС"))</f>
        <v>684,7</v>
      </c>
      <c r="AC48" s="39" t="str">
        <f t="shared" ca="1" si="53"/>
        <v>676,62</v>
      </c>
      <c r="AD48" s="39" t="str">
        <f t="shared" ca="1" si="53"/>
        <v>648,69</v>
      </c>
      <c r="AE48" s="39" t="str">
        <f t="shared" ca="1" si="53"/>
        <v>658,24</v>
      </c>
      <c r="AF48" s="39" t="str">
        <f t="shared" ca="1" si="53"/>
        <v>676,31</v>
      </c>
      <c r="AG48" s="39" t="str">
        <f t="shared" ca="1" si="53"/>
        <v>671,73</v>
      </c>
      <c r="AH48" s="39" t="str">
        <f t="shared" ca="1" si="53"/>
        <v>672</v>
      </c>
      <c r="AI48" s="39" t="str">
        <f t="shared" ca="1" si="53"/>
        <v>685,78</v>
      </c>
      <c r="AJ48" s="39" t="str">
        <f t="shared" ca="1" si="53"/>
        <v>680,94</v>
      </c>
      <c r="AK48" s="39" t="str">
        <f t="shared" ca="1" si="53"/>
        <v>681,71</v>
      </c>
      <c r="AL48" s="39" t="str">
        <f t="shared" ca="1" si="53"/>
        <v>684,95</v>
      </c>
      <c r="AM48" s="39" t="str">
        <f t="shared" ca="1" si="53"/>
        <v>695,33</v>
      </c>
      <c r="AN48" s="39" t="str">
        <f t="shared" ca="1" si="53"/>
        <v>701,04</v>
      </c>
      <c r="AO48" s="39" t="str">
        <f t="shared" ca="1" si="53"/>
        <v>698,05</v>
      </c>
      <c r="AP48" s="39" t="str">
        <f t="shared" ca="1" si="53"/>
        <v>700,23</v>
      </c>
      <c r="AQ48" s="39" t="str">
        <f t="shared" ca="1" si="53"/>
        <v>707,77</v>
      </c>
      <c r="AR48" s="39" t="str">
        <f t="shared" ca="1" si="53"/>
        <v>689,5</v>
      </c>
      <c r="AS48" s="39" t="str">
        <f t="shared" ca="1" si="53"/>
        <v>693,1</v>
      </c>
      <c r="AT48" s="39" t="str">
        <f t="shared" ca="1" si="53"/>
        <v>706,32</v>
      </c>
      <c r="AU48" s="39" t="str">
        <f t="shared" ca="1" si="53"/>
        <v>729,9</v>
      </c>
      <c r="AV48" s="39" t="str">
        <f t="shared" ca="1" si="53"/>
        <v>727,85</v>
      </c>
      <c r="AW48" s="39" t="str">
        <f t="shared" ca="1" si="53"/>
        <v>714,14</v>
      </c>
      <c r="AX48" s="39" t="str">
        <f t="shared" ca="1" si="53"/>
        <v>689</v>
      </c>
    </row>
    <row r="49" spans="1:50" ht="18.75">
      <c r="A49" s="26">
        <v>30</v>
      </c>
      <c r="B49" s="117">
        <f t="shared" ca="1" si="2"/>
        <v>1441.4830000000002</v>
      </c>
      <c r="C49" s="117">
        <f t="shared" ca="1" si="3"/>
        <v>1439.9929999999999</v>
      </c>
      <c r="D49" s="117">
        <f t="shared" ca="1" si="4"/>
        <v>1424.953</v>
      </c>
      <c r="E49" s="117">
        <f t="shared" ca="1" si="5"/>
        <v>1324.2829999999999</v>
      </c>
      <c r="F49" s="117">
        <f t="shared" ca="1" si="6"/>
        <v>1363.8330000000001</v>
      </c>
      <c r="G49" s="117">
        <f t="shared" ca="1" si="7"/>
        <v>1418.4129999999998</v>
      </c>
      <c r="H49" s="117">
        <f t="shared" ca="1" si="8"/>
        <v>1366.7729999999999</v>
      </c>
      <c r="I49" s="117">
        <f t="shared" ca="1" si="9"/>
        <v>1407.933</v>
      </c>
      <c r="J49" s="117">
        <f t="shared" ca="1" si="10"/>
        <v>1438.9929999999999</v>
      </c>
      <c r="K49" s="117">
        <f t="shared" ca="1" si="11"/>
        <v>1436.6130000000001</v>
      </c>
      <c r="L49" s="117">
        <f t="shared" ca="1" si="12"/>
        <v>1435.953</v>
      </c>
      <c r="M49" s="117">
        <f t="shared" ca="1" si="13"/>
        <v>1438.453</v>
      </c>
      <c r="N49" s="117">
        <f t="shared" ca="1" si="14"/>
        <v>1447.5930000000001</v>
      </c>
      <c r="O49" s="117">
        <f t="shared" ca="1" si="15"/>
        <v>1452.8129999999999</v>
      </c>
      <c r="P49" s="117">
        <f t="shared" ca="1" si="16"/>
        <v>1449.703</v>
      </c>
      <c r="Q49" s="117">
        <f t="shared" ca="1" si="17"/>
        <v>1454.7729999999999</v>
      </c>
      <c r="R49" s="117">
        <f t="shared" ca="1" si="18"/>
        <v>1467.4129999999998</v>
      </c>
      <c r="S49" s="117">
        <f t="shared" ca="1" si="19"/>
        <v>1450.5229999999999</v>
      </c>
      <c r="T49" s="117">
        <f t="shared" ca="1" si="20"/>
        <v>1462.373</v>
      </c>
      <c r="U49" s="117">
        <f t="shared" ca="1" si="21"/>
        <v>1461.1130000000001</v>
      </c>
      <c r="V49" s="117">
        <f t="shared" ca="1" si="22"/>
        <v>1478.433</v>
      </c>
      <c r="W49" s="117">
        <f t="shared" ca="1" si="23"/>
        <v>1474.883</v>
      </c>
      <c r="X49" s="117">
        <f t="shared" ca="1" si="24"/>
        <v>1474.0329999999999</v>
      </c>
      <c r="Y49" s="117">
        <f t="shared" ca="1" si="25"/>
        <v>1449.5830000000001</v>
      </c>
      <c r="Z49" s="26">
        <v>30</v>
      </c>
      <c r="AA49" s="39" t="str">
        <f ca="1">INDIRECT(ADDRESS(COLUMN()+710,3,1,1,"данные АТС"))</f>
        <v>679,35</v>
      </c>
      <c r="AB49" s="39" t="str">
        <f t="shared" ref="AB49:AX49" ca="1" si="54">INDIRECT(ADDRESS(COLUMN()+710,3,1,1,"данные АТС"))</f>
        <v>677,92</v>
      </c>
      <c r="AC49" s="39" t="str">
        <f t="shared" ca="1" si="54"/>
        <v>663,41</v>
      </c>
      <c r="AD49" s="39" t="str">
        <f t="shared" ca="1" si="54"/>
        <v>566,34</v>
      </c>
      <c r="AE49" s="39" t="str">
        <f t="shared" ca="1" si="54"/>
        <v>604,48</v>
      </c>
      <c r="AF49" s="39" t="str">
        <f t="shared" ca="1" si="54"/>
        <v>657,11</v>
      </c>
      <c r="AG49" s="39" t="str">
        <f t="shared" ca="1" si="54"/>
        <v>607,31</v>
      </c>
      <c r="AH49" s="39" t="str">
        <f t="shared" ca="1" si="54"/>
        <v>647</v>
      </c>
      <c r="AI49" s="39" t="str">
        <f t="shared" ca="1" si="54"/>
        <v>676,95</v>
      </c>
      <c r="AJ49" s="39" t="str">
        <f t="shared" ca="1" si="54"/>
        <v>674,66</v>
      </c>
      <c r="AK49" s="39" t="str">
        <f t="shared" ca="1" si="54"/>
        <v>674,02</v>
      </c>
      <c r="AL49" s="39" t="str">
        <f t="shared" ca="1" si="54"/>
        <v>676,43</v>
      </c>
      <c r="AM49" s="39" t="str">
        <f t="shared" ca="1" si="54"/>
        <v>685,24</v>
      </c>
      <c r="AN49" s="39" t="str">
        <f t="shared" ca="1" si="54"/>
        <v>690,28</v>
      </c>
      <c r="AO49" s="39" t="str">
        <f t="shared" ca="1" si="54"/>
        <v>687,28</v>
      </c>
      <c r="AP49" s="39" t="str">
        <f t="shared" ca="1" si="54"/>
        <v>692,17</v>
      </c>
      <c r="AQ49" s="39" t="str">
        <f t="shared" ca="1" si="54"/>
        <v>704,36</v>
      </c>
      <c r="AR49" s="39" t="str">
        <f t="shared" ca="1" si="54"/>
        <v>688,07</v>
      </c>
      <c r="AS49" s="39" t="str">
        <f t="shared" ca="1" si="54"/>
        <v>699,5</v>
      </c>
      <c r="AT49" s="39" t="str">
        <f t="shared" ca="1" si="54"/>
        <v>698,28</v>
      </c>
      <c r="AU49" s="39" t="str">
        <f t="shared" ca="1" si="54"/>
        <v>714,98</v>
      </c>
      <c r="AV49" s="39" t="str">
        <f t="shared" ca="1" si="54"/>
        <v>711,56</v>
      </c>
      <c r="AW49" s="39" t="str">
        <f t="shared" ca="1" si="54"/>
        <v>710,74</v>
      </c>
      <c r="AX49" s="39" t="str">
        <f t="shared" ca="1" si="54"/>
        <v>687,16</v>
      </c>
    </row>
    <row r="50" spans="1:50" ht="18.75">
      <c r="A50" s="26"/>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26"/>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row>
    <row r="51" spans="1:50" s="21" customFormat="1"/>
    <row r="52" spans="1:50" s="21" customFormat="1" ht="36.75" customHeight="1">
      <c r="A52" s="222" t="s">
        <v>20</v>
      </c>
      <c r="B52" s="223" t="s">
        <v>86</v>
      </c>
      <c r="C52" s="223"/>
      <c r="D52" s="223"/>
      <c r="E52" s="223"/>
      <c r="F52" s="223"/>
      <c r="G52" s="223"/>
      <c r="H52" s="223"/>
      <c r="I52" s="223"/>
      <c r="J52" s="223"/>
      <c r="K52" s="223"/>
      <c r="L52" s="223"/>
      <c r="M52" s="223"/>
      <c r="N52" s="223"/>
      <c r="O52" s="223"/>
      <c r="P52" s="223"/>
      <c r="Q52" s="223"/>
      <c r="R52" s="223"/>
      <c r="S52" s="223"/>
      <c r="T52" s="223"/>
      <c r="U52" s="223"/>
      <c r="V52" s="223"/>
      <c r="W52" s="223"/>
      <c r="X52" s="223"/>
      <c r="Y52" s="224"/>
      <c r="Z52" s="239"/>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row>
    <row r="53" spans="1:50" s="21" customFormat="1" ht="18.75" customHeight="1">
      <c r="A53" s="222"/>
      <c r="B53" s="219" t="s">
        <v>38</v>
      </c>
      <c r="C53" s="219" t="s">
        <v>39</v>
      </c>
      <c r="D53" s="219" t="s">
        <v>40</v>
      </c>
      <c r="E53" s="219" t="s">
        <v>41</v>
      </c>
      <c r="F53" s="219" t="s">
        <v>42</v>
      </c>
      <c r="G53" s="219" t="s">
        <v>43</v>
      </c>
      <c r="H53" s="219" t="s">
        <v>44</v>
      </c>
      <c r="I53" s="219" t="s">
        <v>45</v>
      </c>
      <c r="J53" s="219" t="s">
        <v>46</v>
      </c>
      <c r="K53" s="219" t="s">
        <v>47</v>
      </c>
      <c r="L53" s="219" t="s">
        <v>48</v>
      </c>
      <c r="M53" s="219" t="s">
        <v>49</v>
      </c>
      <c r="N53" s="219" t="s">
        <v>50</v>
      </c>
      <c r="O53" s="219" t="s">
        <v>51</v>
      </c>
      <c r="P53" s="219" t="s">
        <v>52</v>
      </c>
      <c r="Q53" s="219" t="s">
        <v>53</v>
      </c>
      <c r="R53" s="219" t="s">
        <v>54</v>
      </c>
      <c r="S53" s="219" t="s">
        <v>55</v>
      </c>
      <c r="T53" s="219" t="s">
        <v>56</v>
      </c>
      <c r="U53" s="219" t="s">
        <v>57</v>
      </c>
      <c r="V53" s="219" t="s">
        <v>58</v>
      </c>
      <c r="W53" s="219" t="s">
        <v>59</v>
      </c>
      <c r="X53" s="219" t="s">
        <v>60</v>
      </c>
      <c r="Y53" s="236" t="s">
        <v>61</v>
      </c>
      <c r="Z53" s="239"/>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row>
    <row r="54" spans="1:50" s="21" customFormat="1" ht="12.75" customHeight="1">
      <c r="A54" s="222"/>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37"/>
      <c r="Z54" s="239"/>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row>
    <row r="55" spans="1:50" s="21" customFormat="1" ht="18.75">
      <c r="A55" s="26">
        <v>1</v>
      </c>
      <c r="B55" s="117">
        <f ca="1">AA20+$Z$11+ROUND((AA20*0.31*11.96%),2)</f>
        <v>2071.3110000000001</v>
      </c>
      <c r="C55" s="117">
        <f t="shared" ref="C55:Y55" ca="1" si="55">AB20+$Z$11+ROUND((AB20*0.31*11.96%),2)</f>
        <v>2026.6509999999998</v>
      </c>
      <c r="D55" s="117">
        <f t="shared" ca="1" si="55"/>
        <v>2022.751</v>
      </c>
      <c r="E55" s="117">
        <f t="shared" ca="1" si="55"/>
        <v>2017.0809999999999</v>
      </c>
      <c r="F55" s="117">
        <f t="shared" ca="1" si="55"/>
        <v>2036.6609999999998</v>
      </c>
      <c r="G55" s="117">
        <f t="shared" ca="1" si="55"/>
        <v>2034.8709999999999</v>
      </c>
      <c r="H55" s="117">
        <f t="shared" ca="1" si="55"/>
        <v>2050.1210000000001</v>
      </c>
      <c r="I55" s="117">
        <f t="shared" ca="1" si="55"/>
        <v>2065.181</v>
      </c>
      <c r="J55" s="117">
        <f t="shared" ca="1" si="55"/>
        <v>2078.951</v>
      </c>
      <c r="K55" s="117">
        <f t="shared" ca="1" si="55"/>
        <v>2080.7310000000002</v>
      </c>
      <c r="L55" s="117">
        <f t="shared" ca="1" si="55"/>
        <v>2069.701</v>
      </c>
      <c r="M55" s="117">
        <f t="shared" ca="1" si="55"/>
        <v>2067.4209999999998</v>
      </c>
      <c r="N55" s="117">
        <f t="shared" ca="1" si="55"/>
        <v>2069.181</v>
      </c>
      <c r="O55" s="117">
        <f t="shared" ca="1" si="55"/>
        <v>2075.6010000000001</v>
      </c>
      <c r="P55" s="117">
        <f t="shared" ca="1" si="55"/>
        <v>2076.451</v>
      </c>
      <c r="Q55" s="117">
        <f t="shared" ca="1" si="55"/>
        <v>2071.4409999999998</v>
      </c>
      <c r="R55" s="117">
        <f t="shared" ca="1" si="55"/>
        <v>2073.4209999999998</v>
      </c>
      <c r="S55" s="117">
        <f t="shared" ca="1" si="55"/>
        <v>2072.951</v>
      </c>
      <c r="T55" s="117">
        <f t="shared" ca="1" si="55"/>
        <v>2063.1210000000001</v>
      </c>
      <c r="U55" s="117">
        <f t="shared" ca="1" si="55"/>
        <v>2090.5810000000001</v>
      </c>
      <c r="V55" s="117">
        <f t="shared" ca="1" si="55"/>
        <v>2107.701</v>
      </c>
      <c r="W55" s="117">
        <f t="shared" ca="1" si="55"/>
        <v>2090.3710000000001</v>
      </c>
      <c r="X55" s="117">
        <f t="shared" ca="1" si="55"/>
        <v>2085.011</v>
      </c>
      <c r="Y55" s="117">
        <f t="shared" ca="1" si="55"/>
        <v>2069.0610000000001</v>
      </c>
      <c r="Z55" s="34"/>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row>
    <row r="56" spans="1:50" s="21" customFormat="1" ht="18.75">
      <c r="A56" s="26">
        <v>2</v>
      </c>
      <c r="B56" s="117">
        <f t="shared" ref="B56:B84" ca="1" si="56">AA21+$Z$11+ROUND((AA21*0.31*11.96%),2)</f>
        <v>2089.971</v>
      </c>
      <c r="C56" s="117">
        <f t="shared" ref="C56:C84" ca="1" si="57">AB21+$Z$11+ROUND((AB21*0.31*11.96%),2)</f>
        <v>2077.9210000000003</v>
      </c>
      <c r="D56" s="117">
        <f t="shared" ref="D56:D84" ca="1" si="58">AC21+$Z$11+ROUND((AC21*0.31*11.96%),2)</f>
        <v>2065.4209999999998</v>
      </c>
      <c r="E56" s="117">
        <f t="shared" ref="E56:E84" ca="1" si="59">AD21+$Z$11+ROUND((AD21*0.31*11.96%),2)</f>
        <v>2054.7310000000002</v>
      </c>
      <c r="F56" s="117">
        <f t="shared" ref="F56:F84" ca="1" si="60">AE21+$Z$11+ROUND((AE21*0.31*11.96%),2)</f>
        <v>2040.471</v>
      </c>
      <c r="G56" s="117">
        <f t="shared" ref="G56:G84" ca="1" si="61">AF21+$Z$11+ROUND((AF21*0.31*11.96%),2)</f>
        <v>2045.1610000000001</v>
      </c>
      <c r="H56" s="117">
        <f t="shared" ref="H56:H84" ca="1" si="62">AG21+$Z$11+ROUND((AG21*0.31*11.96%),2)</f>
        <v>2069.2510000000002</v>
      </c>
      <c r="I56" s="117">
        <f t="shared" ref="I56:I84" ca="1" si="63">AH21+$Z$11+ROUND((AH21*0.31*11.96%),2)</f>
        <v>2080.8510000000001</v>
      </c>
      <c r="J56" s="117">
        <f t="shared" ref="J56:J84" ca="1" si="64">AI21+$Z$11+ROUND((AI21*0.31*11.96%),2)</f>
        <v>2100.3009999999999</v>
      </c>
      <c r="K56" s="117">
        <f t="shared" ref="K56:K84" ca="1" si="65">AJ21+$Z$11+ROUND((AJ21*0.31*11.96%),2)</f>
        <v>2101.4109999999996</v>
      </c>
      <c r="L56" s="117">
        <f t="shared" ref="L56:L84" ca="1" si="66">AK21+$Z$11+ROUND((AK21*0.31*11.96%),2)</f>
        <v>2096.7910000000002</v>
      </c>
      <c r="M56" s="117">
        <f t="shared" ref="M56:M84" ca="1" si="67">AL21+$Z$11+ROUND((AL21*0.31*11.96%),2)</f>
        <v>2071.011</v>
      </c>
      <c r="N56" s="117">
        <f t="shared" ref="N56:N84" ca="1" si="68">AM21+$Z$11+ROUND((AM21*0.31*11.96%),2)</f>
        <v>2094.8209999999999</v>
      </c>
      <c r="O56" s="117">
        <f t="shared" ref="O56:O84" ca="1" si="69">AN21+$Z$11+ROUND((AN21*0.31*11.96%),2)</f>
        <v>2097.3009999999999</v>
      </c>
      <c r="P56" s="117">
        <f t="shared" ref="P56:P84" ca="1" si="70">AO21+$Z$11+ROUND((AO21*0.31*11.96%),2)</f>
        <v>2098.4610000000002</v>
      </c>
      <c r="Q56" s="117">
        <f t="shared" ref="Q56:Q84" ca="1" si="71">AP21+$Z$11+ROUND((AP21*0.31*11.96%),2)</f>
        <v>2099.6510000000003</v>
      </c>
      <c r="R56" s="117">
        <f t="shared" ref="R56:R84" ca="1" si="72">AQ21+$Z$11+ROUND((AQ21*0.31*11.96%),2)</f>
        <v>2111.0709999999999</v>
      </c>
      <c r="S56" s="117">
        <f t="shared" ref="S56:S84" ca="1" si="73">AR21+$Z$11+ROUND((AR21*0.31*11.96%),2)</f>
        <v>2113.5810000000001</v>
      </c>
      <c r="T56" s="117">
        <f t="shared" ref="T56:T84" ca="1" si="74">AS21+$Z$11+ROUND((AS21*0.31*11.96%),2)</f>
        <v>2102.6109999999999</v>
      </c>
      <c r="U56" s="117">
        <f t="shared" ref="U56:U84" ca="1" si="75">AT21+$Z$11+ROUND((AT21*0.31*11.96%),2)</f>
        <v>2118.1510000000003</v>
      </c>
      <c r="V56" s="117">
        <f t="shared" ref="V56:V84" ca="1" si="76">AU21+$Z$11+ROUND((AU21*0.31*11.96%),2)</f>
        <v>2119.8510000000001</v>
      </c>
      <c r="W56" s="117">
        <f t="shared" ref="W56:W84" ca="1" si="77">AV21+$Z$11+ROUND((AV21*0.31*11.96%),2)</f>
        <v>2097.491</v>
      </c>
      <c r="X56" s="117">
        <f t="shared" ref="X56:X84" ca="1" si="78">AW21+$Z$11+ROUND((AW21*0.31*11.96%),2)</f>
        <v>2091.5810000000001</v>
      </c>
      <c r="Y56" s="117">
        <f t="shared" ref="Y56:Y84" ca="1" si="79">AX21+$Z$11+ROUND((AX21*0.31*11.96%),2)</f>
        <v>2087.8310000000001</v>
      </c>
      <c r="Z56" s="34"/>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row>
    <row r="57" spans="1:50" s="21" customFormat="1" ht="18.75">
      <c r="A57" s="26">
        <v>3</v>
      </c>
      <c r="B57" s="117">
        <f t="shared" ca="1" si="56"/>
        <v>2073.6009999999997</v>
      </c>
      <c r="C57" s="117">
        <f t="shared" ca="1" si="57"/>
        <v>2063.6509999999998</v>
      </c>
      <c r="D57" s="117">
        <f t="shared" ca="1" si="58"/>
        <v>2052.7910000000002</v>
      </c>
      <c r="E57" s="117">
        <f t="shared" ca="1" si="59"/>
        <v>2021.6109999999999</v>
      </c>
      <c r="F57" s="117">
        <f t="shared" ca="1" si="60"/>
        <v>2045.741</v>
      </c>
      <c r="G57" s="117">
        <f t="shared" ca="1" si="61"/>
        <v>2110.1809999999996</v>
      </c>
      <c r="H57" s="117">
        <f t="shared" ca="1" si="62"/>
        <v>2115.3609999999999</v>
      </c>
      <c r="I57" s="117">
        <f t="shared" ca="1" si="63"/>
        <v>2116.4110000000001</v>
      </c>
      <c r="J57" s="117">
        <f t="shared" ca="1" si="64"/>
        <v>2142.4009999999998</v>
      </c>
      <c r="K57" s="117">
        <f t="shared" ca="1" si="65"/>
        <v>2175.2310000000002</v>
      </c>
      <c r="L57" s="117">
        <f t="shared" ca="1" si="66"/>
        <v>2156.951</v>
      </c>
      <c r="M57" s="117">
        <f t="shared" ca="1" si="67"/>
        <v>2136.6109999999999</v>
      </c>
      <c r="N57" s="117">
        <f t="shared" ca="1" si="68"/>
        <v>2135.2109999999998</v>
      </c>
      <c r="O57" s="117">
        <f t="shared" ca="1" si="69"/>
        <v>2138.7210000000005</v>
      </c>
      <c r="P57" s="117">
        <f t="shared" ca="1" si="70"/>
        <v>2135.7909999999997</v>
      </c>
      <c r="Q57" s="117">
        <f t="shared" ca="1" si="71"/>
        <v>2137.5509999999999</v>
      </c>
      <c r="R57" s="117">
        <f t="shared" ca="1" si="72"/>
        <v>2136.741</v>
      </c>
      <c r="S57" s="117">
        <f t="shared" ca="1" si="73"/>
        <v>2133.2710000000002</v>
      </c>
      <c r="T57" s="117">
        <f t="shared" ca="1" si="74"/>
        <v>2115.8009999999999</v>
      </c>
      <c r="U57" s="117">
        <f t="shared" ca="1" si="75"/>
        <v>2137.9110000000001</v>
      </c>
      <c r="V57" s="117">
        <f t="shared" ca="1" si="76"/>
        <v>2117.1109999999999</v>
      </c>
      <c r="W57" s="117">
        <f t="shared" ca="1" si="77"/>
        <v>2098.5210000000002</v>
      </c>
      <c r="X57" s="117">
        <f t="shared" ca="1" si="78"/>
        <v>2098.761</v>
      </c>
      <c r="Y57" s="117">
        <f t="shared" ca="1" si="79"/>
        <v>2051.6909999999998</v>
      </c>
      <c r="Z57" s="34"/>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row>
    <row r="58" spans="1:50" s="21" customFormat="1" ht="18.75">
      <c r="A58" s="26">
        <v>4</v>
      </c>
      <c r="B58" s="117">
        <f t="shared" ca="1" si="56"/>
        <v>2010.181</v>
      </c>
      <c r="C58" s="117">
        <f t="shared" ca="1" si="57"/>
        <v>2006.8309999999999</v>
      </c>
      <c r="D58" s="117">
        <f t="shared" ca="1" si="58"/>
        <v>2003.8609999999999</v>
      </c>
      <c r="E58" s="117">
        <f t="shared" ca="1" si="59"/>
        <v>1993.5909999999999</v>
      </c>
      <c r="F58" s="117">
        <f t="shared" ca="1" si="60"/>
        <v>2005.1010000000001</v>
      </c>
      <c r="G58" s="117">
        <f t="shared" ca="1" si="61"/>
        <v>2071.0210000000002</v>
      </c>
      <c r="H58" s="117">
        <f t="shared" ca="1" si="62"/>
        <v>2073.7309999999998</v>
      </c>
      <c r="I58" s="117">
        <f t="shared" ca="1" si="63"/>
        <v>2076.8510000000001</v>
      </c>
      <c r="J58" s="117">
        <f t="shared" ca="1" si="64"/>
        <v>2107.471</v>
      </c>
      <c r="K58" s="117">
        <f t="shared" ca="1" si="65"/>
        <v>2108.6109999999999</v>
      </c>
      <c r="L58" s="117">
        <f t="shared" ca="1" si="66"/>
        <v>2105.7309999999998</v>
      </c>
      <c r="M58" s="117">
        <f t="shared" ca="1" si="67"/>
        <v>2103.7809999999999</v>
      </c>
      <c r="N58" s="117">
        <f t="shared" ca="1" si="68"/>
        <v>2100.0410000000002</v>
      </c>
      <c r="O58" s="117">
        <f t="shared" ca="1" si="69"/>
        <v>2106.5610000000001</v>
      </c>
      <c r="P58" s="117">
        <f t="shared" ca="1" si="70"/>
        <v>2109.1610000000001</v>
      </c>
      <c r="Q58" s="117">
        <f t="shared" ca="1" si="71"/>
        <v>2103.0609999999997</v>
      </c>
      <c r="R58" s="117">
        <f t="shared" ca="1" si="72"/>
        <v>2103.5309999999999</v>
      </c>
      <c r="S58" s="117">
        <f t="shared" ca="1" si="73"/>
        <v>2094.5909999999999</v>
      </c>
      <c r="T58" s="117">
        <f t="shared" ca="1" si="74"/>
        <v>2091.3210000000004</v>
      </c>
      <c r="U58" s="117">
        <f t="shared" ca="1" si="75"/>
        <v>2107.6309999999999</v>
      </c>
      <c r="V58" s="117">
        <f t="shared" ca="1" si="76"/>
        <v>2101.2309999999998</v>
      </c>
      <c r="W58" s="117">
        <f t="shared" ca="1" si="77"/>
        <v>2040.6410000000001</v>
      </c>
      <c r="X58" s="117">
        <f t="shared" ca="1" si="78"/>
        <v>2061.0309999999999</v>
      </c>
      <c r="Y58" s="117">
        <f t="shared" ca="1" si="79"/>
        <v>2043.2509999999997</v>
      </c>
      <c r="Z58" s="34"/>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row>
    <row r="59" spans="1:50" s="21" customFormat="1" ht="18.75">
      <c r="A59" s="26">
        <v>5</v>
      </c>
      <c r="B59" s="117">
        <f t="shared" ca="1" si="56"/>
        <v>2022.5809999999999</v>
      </c>
      <c r="C59" s="117">
        <f t="shared" ca="1" si="57"/>
        <v>1997.191</v>
      </c>
      <c r="D59" s="117">
        <f t="shared" ca="1" si="58"/>
        <v>1992.8009999999999</v>
      </c>
      <c r="E59" s="117">
        <f t="shared" ca="1" si="59"/>
        <v>1962.721</v>
      </c>
      <c r="F59" s="117">
        <f t="shared" ca="1" si="60"/>
        <v>1978.1210000000001</v>
      </c>
      <c r="G59" s="117">
        <f t="shared" ca="1" si="61"/>
        <v>2047.721</v>
      </c>
      <c r="H59" s="117">
        <f t="shared" ca="1" si="62"/>
        <v>2149.5309999999999</v>
      </c>
      <c r="I59" s="117">
        <f t="shared" ca="1" si="63"/>
        <v>2174.7910000000002</v>
      </c>
      <c r="J59" s="117">
        <f t="shared" ca="1" si="64"/>
        <v>2188.5010000000002</v>
      </c>
      <c r="K59" s="117">
        <f t="shared" ca="1" si="65"/>
        <v>2186.261</v>
      </c>
      <c r="L59" s="117">
        <f t="shared" ca="1" si="66"/>
        <v>2175.7910000000002</v>
      </c>
      <c r="M59" s="117">
        <f t="shared" ca="1" si="67"/>
        <v>2154.7509999999997</v>
      </c>
      <c r="N59" s="117">
        <f t="shared" ca="1" si="68"/>
        <v>2152.1509999999998</v>
      </c>
      <c r="O59" s="117">
        <f t="shared" ca="1" si="69"/>
        <v>2173.0909999999999</v>
      </c>
      <c r="P59" s="117">
        <f t="shared" ca="1" si="70"/>
        <v>2178.8909999999996</v>
      </c>
      <c r="Q59" s="117">
        <f t="shared" ca="1" si="71"/>
        <v>2166.0909999999999</v>
      </c>
      <c r="R59" s="117">
        <f t="shared" ca="1" si="72"/>
        <v>2177.0610000000001</v>
      </c>
      <c r="S59" s="117">
        <f t="shared" ca="1" si="73"/>
        <v>2145.6110000000003</v>
      </c>
      <c r="T59" s="117">
        <f t="shared" ca="1" si="74"/>
        <v>2147.701</v>
      </c>
      <c r="U59" s="117">
        <f t="shared" ca="1" si="75"/>
        <v>2096.9409999999998</v>
      </c>
      <c r="V59" s="117">
        <f t="shared" ca="1" si="76"/>
        <v>2077.2809999999999</v>
      </c>
      <c r="W59" s="117">
        <f t="shared" ca="1" si="77"/>
        <v>2047.7009999999998</v>
      </c>
      <c r="X59" s="117">
        <f t="shared" ca="1" si="78"/>
        <v>2047.0810000000001</v>
      </c>
      <c r="Y59" s="117">
        <f t="shared" ca="1" si="79"/>
        <v>2017.6510000000001</v>
      </c>
      <c r="Z59" s="34"/>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row>
    <row r="60" spans="1:50" s="21" customFormat="1" ht="18.75">
      <c r="A60" s="26">
        <v>6</v>
      </c>
      <c r="B60" s="117">
        <f t="shared" ca="1" si="56"/>
        <v>2065.1010000000001</v>
      </c>
      <c r="C60" s="117">
        <f t="shared" ca="1" si="57"/>
        <v>2043.6109999999999</v>
      </c>
      <c r="D60" s="117">
        <f t="shared" ca="1" si="58"/>
        <v>1972.8909999999998</v>
      </c>
      <c r="E60" s="117">
        <f t="shared" ca="1" si="59"/>
        <v>1953.431</v>
      </c>
      <c r="F60" s="117">
        <f t="shared" ca="1" si="60"/>
        <v>1975.441</v>
      </c>
      <c r="G60" s="117">
        <f t="shared" ca="1" si="61"/>
        <v>2042.2309999999998</v>
      </c>
      <c r="H60" s="117">
        <f t="shared" ca="1" si="62"/>
        <v>2095.4009999999998</v>
      </c>
      <c r="I60" s="117">
        <f t="shared" ca="1" si="63"/>
        <v>2099.241</v>
      </c>
      <c r="J60" s="117">
        <f t="shared" ca="1" si="64"/>
        <v>2107.011</v>
      </c>
      <c r="K60" s="117">
        <f t="shared" ca="1" si="65"/>
        <v>2107.5810000000001</v>
      </c>
      <c r="L60" s="117">
        <f t="shared" ca="1" si="66"/>
        <v>2108.1710000000003</v>
      </c>
      <c r="M60" s="117">
        <f t="shared" ca="1" si="67"/>
        <v>2104.2410000000004</v>
      </c>
      <c r="N60" s="117">
        <f t="shared" ca="1" si="68"/>
        <v>2102.3910000000001</v>
      </c>
      <c r="O60" s="117">
        <f t="shared" ca="1" si="69"/>
        <v>2103.7210000000005</v>
      </c>
      <c r="P60" s="117">
        <f t="shared" ca="1" si="70"/>
        <v>2104.5609999999997</v>
      </c>
      <c r="Q60" s="117">
        <f t="shared" ca="1" si="71"/>
        <v>2106.6610000000001</v>
      </c>
      <c r="R60" s="117">
        <f t="shared" ca="1" si="72"/>
        <v>2106.451</v>
      </c>
      <c r="S60" s="117">
        <f t="shared" ca="1" si="73"/>
        <v>2091.181</v>
      </c>
      <c r="T60" s="117">
        <f t="shared" ca="1" si="74"/>
        <v>2104.0610000000001</v>
      </c>
      <c r="U60" s="117">
        <f t="shared" ca="1" si="75"/>
        <v>2121.7909999999997</v>
      </c>
      <c r="V60" s="117">
        <f t="shared" ca="1" si="76"/>
        <v>2119.2309999999998</v>
      </c>
      <c r="W60" s="117">
        <f t="shared" ca="1" si="77"/>
        <v>2106.0610000000001</v>
      </c>
      <c r="X60" s="117">
        <f t="shared" ca="1" si="78"/>
        <v>2088.1809999999996</v>
      </c>
      <c r="Y60" s="117">
        <f t="shared" ca="1" si="79"/>
        <v>2065.3409999999999</v>
      </c>
      <c r="Z60" s="34"/>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row>
    <row r="61" spans="1:50" s="21" customFormat="1" ht="18.75">
      <c r="A61" s="26">
        <v>7</v>
      </c>
      <c r="B61" s="117">
        <f t="shared" ca="1" si="56"/>
        <v>2068.4209999999998</v>
      </c>
      <c r="C61" s="117">
        <f t="shared" ca="1" si="57"/>
        <v>2048.2510000000002</v>
      </c>
      <c r="D61" s="117">
        <f t="shared" ca="1" si="58"/>
        <v>2019.1109999999999</v>
      </c>
      <c r="E61" s="117">
        <f t="shared" ca="1" si="59"/>
        <v>1995.8110000000001</v>
      </c>
      <c r="F61" s="117">
        <f t="shared" ca="1" si="60"/>
        <v>2015.5909999999999</v>
      </c>
      <c r="G61" s="117">
        <f t="shared" ca="1" si="61"/>
        <v>2074.6009999999997</v>
      </c>
      <c r="H61" s="117">
        <f t="shared" ca="1" si="62"/>
        <v>2095.931</v>
      </c>
      <c r="I61" s="117">
        <f t="shared" ca="1" si="63"/>
        <v>2097.261</v>
      </c>
      <c r="J61" s="117">
        <f t="shared" ca="1" si="64"/>
        <v>2104.2810000000004</v>
      </c>
      <c r="K61" s="117">
        <f t="shared" ca="1" si="65"/>
        <v>2140.0309999999999</v>
      </c>
      <c r="L61" s="117">
        <f t="shared" ca="1" si="66"/>
        <v>2138.1909999999998</v>
      </c>
      <c r="M61" s="117">
        <f t="shared" ca="1" si="67"/>
        <v>2131.7809999999999</v>
      </c>
      <c r="N61" s="117">
        <f t="shared" ca="1" si="68"/>
        <v>2102.3809999999999</v>
      </c>
      <c r="O61" s="117">
        <f t="shared" ca="1" si="69"/>
        <v>2103.8610000000003</v>
      </c>
      <c r="P61" s="117">
        <f t="shared" ca="1" si="70"/>
        <v>2100.011</v>
      </c>
      <c r="Q61" s="117">
        <f t="shared" ca="1" si="71"/>
        <v>2102.1709999999998</v>
      </c>
      <c r="R61" s="117">
        <f t="shared" ca="1" si="72"/>
        <v>2102.5309999999995</v>
      </c>
      <c r="S61" s="117">
        <f t="shared" ca="1" si="73"/>
        <v>2090.721</v>
      </c>
      <c r="T61" s="117">
        <f t="shared" ca="1" si="74"/>
        <v>2097.0509999999999</v>
      </c>
      <c r="U61" s="117">
        <f t="shared" ca="1" si="75"/>
        <v>2119.701</v>
      </c>
      <c r="V61" s="117">
        <f t="shared" ca="1" si="76"/>
        <v>2116.9009999999998</v>
      </c>
      <c r="W61" s="117">
        <f t="shared" ca="1" si="77"/>
        <v>2102.9110000000001</v>
      </c>
      <c r="X61" s="117">
        <f t="shared" ca="1" si="78"/>
        <v>2086.1410000000001</v>
      </c>
      <c r="Y61" s="117">
        <f t="shared" ca="1" si="79"/>
        <v>2059.8009999999999</v>
      </c>
      <c r="Z61" s="34"/>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row>
    <row r="62" spans="1:50" s="21" customFormat="1" ht="18.75">
      <c r="A62" s="26">
        <v>8</v>
      </c>
      <c r="B62" s="117">
        <f t="shared" ca="1" si="56"/>
        <v>2073.3910000000001</v>
      </c>
      <c r="C62" s="117">
        <f t="shared" ca="1" si="57"/>
        <v>2067.4009999999998</v>
      </c>
      <c r="D62" s="117">
        <f t="shared" ca="1" si="58"/>
        <v>2016.971</v>
      </c>
      <c r="E62" s="117">
        <f t="shared" ca="1" si="59"/>
        <v>2002.431</v>
      </c>
      <c r="F62" s="117">
        <f t="shared" ca="1" si="60"/>
        <v>2021.1610000000001</v>
      </c>
      <c r="G62" s="117">
        <f t="shared" ca="1" si="61"/>
        <v>2049.1709999999998</v>
      </c>
      <c r="H62" s="117">
        <f t="shared" ca="1" si="62"/>
        <v>2075.3009999999999</v>
      </c>
      <c r="I62" s="117">
        <f t="shared" ca="1" si="63"/>
        <v>2083.721</v>
      </c>
      <c r="J62" s="117">
        <f t="shared" ca="1" si="64"/>
        <v>2095.0509999999999</v>
      </c>
      <c r="K62" s="117">
        <f t="shared" ca="1" si="65"/>
        <v>2098.7509999999997</v>
      </c>
      <c r="L62" s="117">
        <f t="shared" ca="1" si="66"/>
        <v>2141.3009999999999</v>
      </c>
      <c r="M62" s="117">
        <f t="shared" ca="1" si="67"/>
        <v>2131.931</v>
      </c>
      <c r="N62" s="117">
        <f t="shared" ca="1" si="68"/>
        <v>2092.1410000000001</v>
      </c>
      <c r="O62" s="117">
        <f t="shared" ca="1" si="69"/>
        <v>2095.6409999999996</v>
      </c>
      <c r="P62" s="117">
        <f t="shared" ca="1" si="70"/>
        <v>2099.1109999999999</v>
      </c>
      <c r="Q62" s="117">
        <f t="shared" ca="1" si="71"/>
        <v>2122.3509999999997</v>
      </c>
      <c r="R62" s="117">
        <f t="shared" ca="1" si="72"/>
        <v>2099.491</v>
      </c>
      <c r="S62" s="117">
        <f t="shared" ca="1" si="73"/>
        <v>2093.6410000000001</v>
      </c>
      <c r="T62" s="117">
        <f t="shared" ca="1" si="74"/>
        <v>2094.7509999999997</v>
      </c>
      <c r="U62" s="117">
        <f t="shared" ca="1" si="75"/>
        <v>2148.2909999999997</v>
      </c>
      <c r="V62" s="117">
        <f t="shared" ca="1" si="76"/>
        <v>2174.2110000000002</v>
      </c>
      <c r="W62" s="117">
        <f t="shared" ca="1" si="77"/>
        <v>2171.3209999999999</v>
      </c>
      <c r="X62" s="117">
        <f t="shared" ca="1" si="78"/>
        <v>2096.2609999999995</v>
      </c>
      <c r="Y62" s="117">
        <f t="shared" ca="1" si="79"/>
        <v>2086.0010000000002</v>
      </c>
      <c r="Z62" s="34"/>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row>
    <row r="63" spans="1:50" s="21" customFormat="1" ht="18.75">
      <c r="A63" s="26">
        <v>9</v>
      </c>
      <c r="B63" s="117">
        <f t="shared" ca="1" si="56"/>
        <v>2046.191</v>
      </c>
      <c r="C63" s="117">
        <f t="shared" ca="1" si="57"/>
        <v>2028.7809999999999</v>
      </c>
      <c r="D63" s="117">
        <f t="shared" ca="1" si="58"/>
        <v>2003.971</v>
      </c>
      <c r="E63" s="117">
        <f t="shared" ca="1" si="59"/>
        <v>2005.2909999999999</v>
      </c>
      <c r="F63" s="117">
        <f t="shared" ca="1" si="60"/>
        <v>2006.5509999999999</v>
      </c>
      <c r="G63" s="117">
        <f t="shared" ca="1" si="61"/>
        <v>2018.8009999999999</v>
      </c>
      <c r="H63" s="117">
        <f t="shared" ca="1" si="62"/>
        <v>2027.9709999999998</v>
      </c>
      <c r="I63" s="117">
        <f t="shared" ca="1" si="63"/>
        <v>2057.2509999999997</v>
      </c>
      <c r="J63" s="117">
        <f t="shared" ca="1" si="64"/>
        <v>2072.3710000000001</v>
      </c>
      <c r="K63" s="117">
        <f t="shared" ca="1" si="65"/>
        <v>2076.0610000000001</v>
      </c>
      <c r="L63" s="117">
        <f t="shared" ca="1" si="66"/>
        <v>2095.8910000000001</v>
      </c>
      <c r="M63" s="117">
        <f t="shared" ca="1" si="67"/>
        <v>2083.5209999999997</v>
      </c>
      <c r="N63" s="117">
        <f t="shared" ca="1" si="68"/>
        <v>2079.3309999999997</v>
      </c>
      <c r="O63" s="117">
        <f t="shared" ca="1" si="69"/>
        <v>2082.3710000000001</v>
      </c>
      <c r="P63" s="117">
        <f t="shared" ca="1" si="70"/>
        <v>2085.9409999999998</v>
      </c>
      <c r="Q63" s="117">
        <f t="shared" ca="1" si="71"/>
        <v>2091.991</v>
      </c>
      <c r="R63" s="117">
        <f t="shared" ca="1" si="72"/>
        <v>2096.7510000000002</v>
      </c>
      <c r="S63" s="117">
        <f t="shared" ca="1" si="73"/>
        <v>2074.1509999999998</v>
      </c>
      <c r="T63" s="117">
        <f t="shared" ca="1" si="74"/>
        <v>2086.4509999999996</v>
      </c>
      <c r="U63" s="117">
        <f t="shared" ca="1" si="75"/>
        <v>2099.3609999999999</v>
      </c>
      <c r="V63" s="117">
        <f t="shared" ca="1" si="76"/>
        <v>2095.9609999999998</v>
      </c>
      <c r="W63" s="117">
        <f t="shared" ca="1" si="77"/>
        <v>2090.931</v>
      </c>
      <c r="X63" s="117">
        <f t="shared" ca="1" si="78"/>
        <v>2092.3910000000001</v>
      </c>
      <c r="Y63" s="117">
        <f t="shared" ca="1" si="79"/>
        <v>2082.1209999999996</v>
      </c>
      <c r="Z63" s="34"/>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row>
    <row r="64" spans="1:50" s="21" customFormat="1" ht="18.75">
      <c r="A64" s="26">
        <v>10</v>
      </c>
      <c r="B64" s="117">
        <f t="shared" ca="1" si="56"/>
        <v>2039.0809999999999</v>
      </c>
      <c r="C64" s="117">
        <f t="shared" ca="1" si="57"/>
        <v>2029.521</v>
      </c>
      <c r="D64" s="117">
        <f t="shared" ca="1" si="58"/>
        <v>2015.9009999999998</v>
      </c>
      <c r="E64" s="117">
        <f t="shared" ca="1" si="59"/>
        <v>2021.5709999999999</v>
      </c>
      <c r="F64" s="117">
        <f t="shared" ca="1" si="60"/>
        <v>2052.5709999999999</v>
      </c>
      <c r="G64" s="117">
        <f t="shared" ca="1" si="61"/>
        <v>2091.1010000000001</v>
      </c>
      <c r="H64" s="117">
        <f t="shared" ca="1" si="62"/>
        <v>2091.181</v>
      </c>
      <c r="I64" s="117">
        <f t="shared" ca="1" si="63"/>
        <v>2106.701</v>
      </c>
      <c r="J64" s="117">
        <f t="shared" ca="1" si="64"/>
        <v>2108.3310000000001</v>
      </c>
      <c r="K64" s="117">
        <f t="shared" ca="1" si="65"/>
        <v>2109.8510000000001</v>
      </c>
      <c r="L64" s="117">
        <f t="shared" ca="1" si="66"/>
        <v>2128.241</v>
      </c>
      <c r="M64" s="117">
        <f t="shared" ca="1" si="67"/>
        <v>2128.8409999999999</v>
      </c>
      <c r="N64" s="117">
        <f t="shared" ca="1" si="68"/>
        <v>2121.2509999999997</v>
      </c>
      <c r="O64" s="117">
        <f t="shared" ca="1" si="69"/>
        <v>2121.9009999999998</v>
      </c>
      <c r="P64" s="117">
        <f t="shared" ca="1" si="70"/>
        <v>2116.8910000000001</v>
      </c>
      <c r="Q64" s="117">
        <f t="shared" ca="1" si="71"/>
        <v>2115.701</v>
      </c>
      <c r="R64" s="117">
        <f t="shared" ca="1" si="72"/>
        <v>2113.6709999999998</v>
      </c>
      <c r="S64" s="117">
        <f t="shared" ca="1" si="73"/>
        <v>2106.0010000000002</v>
      </c>
      <c r="T64" s="117">
        <f t="shared" ca="1" si="74"/>
        <v>2098.3910000000001</v>
      </c>
      <c r="U64" s="117">
        <f t="shared" ca="1" si="75"/>
        <v>2106.9810000000002</v>
      </c>
      <c r="V64" s="117">
        <f t="shared" ca="1" si="76"/>
        <v>2101.8310000000001</v>
      </c>
      <c r="W64" s="117">
        <f t="shared" ca="1" si="77"/>
        <v>2093.201</v>
      </c>
      <c r="X64" s="117">
        <f t="shared" ca="1" si="78"/>
        <v>2096.1909999999998</v>
      </c>
      <c r="Y64" s="117">
        <f t="shared" ca="1" si="79"/>
        <v>2098.6210000000001</v>
      </c>
      <c r="Z64" s="34"/>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row>
    <row r="65" spans="1:50" s="21" customFormat="1" ht="18.75">
      <c r="A65" s="26">
        <v>11</v>
      </c>
      <c r="B65" s="117">
        <f t="shared" ca="1" si="56"/>
        <v>2063.451</v>
      </c>
      <c r="C65" s="117">
        <f t="shared" ca="1" si="57"/>
        <v>2050.2109999999998</v>
      </c>
      <c r="D65" s="117">
        <f t="shared" ca="1" si="58"/>
        <v>2029.0109999999997</v>
      </c>
      <c r="E65" s="117">
        <f t="shared" ca="1" si="59"/>
        <v>2020.0509999999999</v>
      </c>
      <c r="F65" s="117">
        <f t="shared" ca="1" si="60"/>
        <v>2082.2709999999997</v>
      </c>
      <c r="G65" s="117">
        <f t="shared" ca="1" si="61"/>
        <v>2103.6410000000001</v>
      </c>
      <c r="H65" s="117">
        <f t="shared" ca="1" si="62"/>
        <v>2102.6909999999998</v>
      </c>
      <c r="I65" s="117">
        <f t="shared" ca="1" si="63"/>
        <v>2117.8010000000004</v>
      </c>
      <c r="J65" s="117">
        <f t="shared" ca="1" si="64"/>
        <v>2132.5309999999999</v>
      </c>
      <c r="K65" s="117">
        <f t="shared" ca="1" si="65"/>
        <v>2120.9110000000001</v>
      </c>
      <c r="L65" s="117">
        <f t="shared" ca="1" si="66"/>
        <v>2130.0709999999999</v>
      </c>
      <c r="M65" s="117">
        <f t="shared" ca="1" si="67"/>
        <v>2141.3309999999997</v>
      </c>
      <c r="N65" s="117">
        <f t="shared" ca="1" si="68"/>
        <v>2140.5410000000002</v>
      </c>
      <c r="O65" s="117">
        <f t="shared" ca="1" si="69"/>
        <v>2151.1610000000001</v>
      </c>
      <c r="P65" s="117">
        <f t="shared" ca="1" si="70"/>
        <v>2147.8910000000001</v>
      </c>
      <c r="Q65" s="117">
        <f t="shared" ca="1" si="71"/>
        <v>2138.8110000000001</v>
      </c>
      <c r="R65" s="117">
        <f t="shared" ca="1" si="72"/>
        <v>2127.951</v>
      </c>
      <c r="S65" s="117">
        <f t="shared" ca="1" si="73"/>
        <v>2107.5509999999999</v>
      </c>
      <c r="T65" s="117">
        <f t="shared" ca="1" si="74"/>
        <v>2100.2110000000002</v>
      </c>
      <c r="U65" s="117">
        <f t="shared" ca="1" si="75"/>
        <v>2128.3409999999999</v>
      </c>
      <c r="V65" s="117">
        <f t="shared" ca="1" si="76"/>
        <v>2136.9609999999998</v>
      </c>
      <c r="W65" s="117">
        <f t="shared" ca="1" si="77"/>
        <v>2122.991</v>
      </c>
      <c r="X65" s="117">
        <f t="shared" ca="1" si="78"/>
        <v>2125.681</v>
      </c>
      <c r="Y65" s="117">
        <f t="shared" ca="1" si="79"/>
        <v>2091.5610000000001</v>
      </c>
      <c r="Z65" s="34"/>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row>
    <row r="66" spans="1:50" s="21" customFormat="1" ht="18.75">
      <c r="A66" s="26">
        <v>12</v>
      </c>
      <c r="B66" s="117">
        <f t="shared" ca="1" si="56"/>
        <v>2014.5409999999999</v>
      </c>
      <c r="C66" s="117">
        <f t="shared" ca="1" si="57"/>
        <v>1997.0409999999999</v>
      </c>
      <c r="D66" s="117">
        <f t="shared" ca="1" si="58"/>
        <v>1977.3709999999999</v>
      </c>
      <c r="E66" s="117">
        <f t="shared" ca="1" si="59"/>
        <v>1949.3109999999999</v>
      </c>
      <c r="F66" s="117">
        <f t="shared" ca="1" si="60"/>
        <v>1951.9409999999998</v>
      </c>
      <c r="G66" s="117">
        <f t="shared" ca="1" si="61"/>
        <v>2001.6909999999998</v>
      </c>
      <c r="H66" s="117">
        <f t="shared" ca="1" si="62"/>
        <v>2009.4110000000001</v>
      </c>
      <c r="I66" s="117">
        <f t="shared" ca="1" si="63"/>
        <v>2027.921</v>
      </c>
      <c r="J66" s="117">
        <f t="shared" ca="1" si="64"/>
        <v>2044.9110000000001</v>
      </c>
      <c r="K66" s="117">
        <f t="shared" ca="1" si="65"/>
        <v>2045.5310000000002</v>
      </c>
      <c r="L66" s="117">
        <f t="shared" ca="1" si="66"/>
        <v>2053.5909999999999</v>
      </c>
      <c r="M66" s="117">
        <f t="shared" ca="1" si="67"/>
        <v>2056.1109999999999</v>
      </c>
      <c r="N66" s="117">
        <f t="shared" ca="1" si="68"/>
        <v>2054.511</v>
      </c>
      <c r="O66" s="117">
        <f t="shared" ca="1" si="69"/>
        <v>2062.9810000000002</v>
      </c>
      <c r="P66" s="117">
        <f t="shared" ca="1" si="70"/>
        <v>2067.491</v>
      </c>
      <c r="Q66" s="117">
        <f t="shared" ca="1" si="71"/>
        <v>2073.1410000000001</v>
      </c>
      <c r="R66" s="117">
        <f t="shared" ca="1" si="72"/>
        <v>2072.6010000000001</v>
      </c>
      <c r="S66" s="117">
        <f t="shared" ca="1" si="73"/>
        <v>2043.0909999999999</v>
      </c>
      <c r="T66" s="117">
        <f t="shared" ca="1" si="74"/>
        <v>2057.0610000000001</v>
      </c>
      <c r="U66" s="117">
        <f t="shared" ca="1" si="75"/>
        <v>2070.6210000000001</v>
      </c>
      <c r="V66" s="117">
        <f t="shared" ca="1" si="76"/>
        <v>2088.5809999999997</v>
      </c>
      <c r="W66" s="117">
        <f t="shared" ca="1" si="77"/>
        <v>2070.0010000000002</v>
      </c>
      <c r="X66" s="117">
        <f t="shared" ca="1" si="78"/>
        <v>2074.3710000000001</v>
      </c>
      <c r="Y66" s="117">
        <f t="shared" ca="1" si="79"/>
        <v>2038.691</v>
      </c>
      <c r="Z66" s="34"/>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row>
    <row r="67" spans="1:50" s="21" customFormat="1" ht="18.75">
      <c r="A67" s="26">
        <v>13</v>
      </c>
      <c r="B67" s="117">
        <f t="shared" ca="1" si="56"/>
        <v>1949.521</v>
      </c>
      <c r="C67" s="117">
        <f t="shared" ca="1" si="57"/>
        <v>1938.4409999999998</v>
      </c>
      <c r="D67" s="117">
        <f t="shared" ca="1" si="58"/>
        <v>1922.461</v>
      </c>
      <c r="E67" s="117">
        <f t="shared" ca="1" si="59"/>
        <v>1905.671</v>
      </c>
      <c r="F67" s="117">
        <f t="shared" ca="1" si="60"/>
        <v>1972.8109999999999</v>
      </c>
      <c r="G67" s="117">
        <f t="shared" ca="1" si="61"/>
        <v>2007.5909999999999</v>
      </c>
      <c r="H67" s="117">
        <f t="shared" ca="1" si="62"/>
        <v>2009.2310000000002</v>
      </c>
      <c r="I67" s="117">
        <f t="shared" ca="1" si="63"/>
        <v>2017.5609999999999</v>
      </c>
      <c r="J67" s="117">
        <f t="shared" ca="1" si="64"/>
        <v>2023.941</v>
      </c>
      <c r="K67" s="117">
        <f t="shared" ca="1" si="65"/>
        <v>2058.181</v>
      </c>
      <c r="L67" s="117">
        <f t="shared" ca="1" si="66"/>
        <v>2062.011</v>
      </c>
      <c r="M67" s="117">
        <f t="shared" ca="1" si="67"/>
        <v>2029.7009999999998</v>
      </c>
      <c r="N67" s="117">
        <f t="shared" ca="1" si="68"/>
        <v>2027.3810000000001</v>
      </c>
      <c r="O67" s="117">
        <f t="shared" ca="1" si="69"/>
        <v>2030.1310000000001</v>
      </c>
      <c r="P67" s="117">
        <f t="shared" ca="1" si="70"/>
        <v>2032.451</v>
      </c>
      <c r="Q67" s="117">
        <f t="shared" ca="1" si="71"/>
        <v>2031.521</v>
      </c>
      <c r="R67" s="117">
        <f t="shared" ca="1" si="72"/>
        <v>2026.3009999999999</v>
      </c>
      <c r="S67" s="117">
        <f t="shared" ca="1" si="73"/>
        <v>2015.4009999999998</v>
      </c>
      <c r="T67" s="117">
        <f t="shared" ca="1" si="74"/>
        <v>2024.021</v>
      </c>
      <c r="U67" s="117">
        <f t="shared" ca="1" si="75"/>
        <v>2029.6009999999999</v>
      </c>
      <c r="V67" s="117">
        <f t="shared" ca="1" si="76"/>
        <v>2032.9110000000001</v>
      </c>
      <c r="W67" s="117">
        <f t="shared" ca="1" si="77"/>
        <v>2020.5309999999999</v>
      </c>
      <c r="X67" s="117">
        <f t="shared" ca="1" si="78"/>
        <v>2019.6509999999998</v>
      </c>
      <c r="Y67" s="117">
        <f t="shared" ca="1" si="79"/>
        <v>1992.681</v>
      </c>
      <c r="Z67" s="34"/>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row>
    <row r="68" spans="1:50" s="21" customFormat="1" ht="18.75">
      <c r="A68" s="26">
        <v>14</v>
      </c>
      <c r="B68" s="117">
        <f t="shared" ca="1" si="56"/>
        <v>1967.191</v>
      </c>
      <c r="C68" s="117">
        <f t="shared" ca="1" si="57"/>
        <v>1961.3710000000001</v>
      </c>
      <c r="D68" s="117">
        <f t="shared" ca="1" si="58"/>
        <v>1944.8209999999999</v>
      </c>
      <c r="E68" s="117">
        <f t="shared" ca="1" si="59"/>
        <v>1975.691</v>
      </c>
      <c r="F68" s="117">
        <f t="shared" ca="1" si="60"/>
        <v>1976.3109999999999</v>
      </c>
      <c r="G68" s="117">
        <f t="shared" ca="1" si="61"/>
        <v>2024.1310000000001</v>
      </c>
      <c r="H68" s="117">
        <f t="shared" ca="1" si="62"/>
        <v>2023.711</v>
      </c>
      <c r="I68" s="117">
        <f t="shared" ca="1" si="63"/>
        <v>2027.6009999999999</v>
      </c>
      <c r="J68" s="117">
        <f t="shared" ca="1" si="64"/>
        <v>2038.731</v>
      </c>
      <c r="K68" s="117">
        <f t="shared" ca="1" si="65"/>
        <v>2027.1709999999998</v>
      </c>
      <c r="L68" s="117">
        <f t="shared" ca="1" si="66"/>
        <v>2053.1409999999996</v>
      </c>
      <c r="M68" s="117">
        <f t="shared" ca="1" si="67"/>
        <v>2037.6510000000001</v>
      </c>
      <c r="N68" s="117">
        <f t="shared" ca="1" si="68"/>
        <v>2032.7909999999999</v>
      </c>
      <c r="O68" s="117">
        <f t="shared" ca="1" si="69"/>
        <v>2048.8009999999999</v>
      </c>
      <c r="P68" s="117">
        <f t="shared" ca="1" si="70"/>
        <v>2046.8510000000001</v>
      </c>
      <c r="Q68" s="117">
        <f t="shared" ca="1" si="71"/>
        <v>2041.761</v>
      </c>
      <c r="R68" s="117">
        <f t="shared" ca="1" si="72"/>
        <v>2038.171</v>
      </c>
      <c r="S68" s="117">
        <f t="shared" ca="1" si="73"/>
        <v>2020.7309999999998</v>
      </c>
      <c r="T68" s="117">
        <f t="shared" ca="1" si="74"/>
        <v>2019.521</v>
      </c>
      <c r="U68" s="117">
        <f t="shared" ca="1" si="75"/>
        <v>2029.4909999999998</v>
      </c>
      <c r="V68" s="117">
        <f t="shared" ca="1" si="76"/>
        <v>2035.201</v>
      </c>
      <c r="W68" s="117">
        <f t="shared" ca="1" si="77"/>
        <v>2018.3710000000001</v>
      </c>
      <c r="X68" s="117">
        <f t="shared" ca="1" si="78"/>
        <v>2018.3809999999999</v>
      </c>
      <c r="Y68" s="117">
        <f t="shared" ca="1" si="79"/>
        <v>1995.8610000000001</v>
      </c>
      <c r="Z68" s="34"/>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row>
    <row r="69" spans="1:50" s="21" customFormat="1" ht="18.75">
      <c r="A69" s="26">
        <v>15</v>
      </c>
      <c r="B69" s="117">
        <f t="shared" ca="1" si="56"/>
        <v>2024.5310000000002</v>
      </c>
      <c r="C69" s="117">
        <f t="shared" ca="1" si="57"/>
        <v>2020.3309999999999</v>
      </c>
      <c r="D69" s="117">
        <f t="shared" ca="1" si="58"/>
        <v>1989.3310000000001</v>
      </c>
      <c r="E69" s="117">
        <f t="shared" ca="1" si="59"/>
        <v>2007.3209999999999</v>
      </c>
      <c r="F69" s="117">
        <f t="shared" ca="1" si="60"/>
        <v>2027.0809999999999</v>
      </c>
      <c r="G69" s="117">
        <f t="shared" ca="1" si="61"/>
        <v>2063.511</v>
      </c>
      <c r="H69" s="117">
        <f t="shared" ca="1" si="62"/>
        <v>2069.6109999999999</v>
      </c>
      <c r="I69" s="117">
        <f t="shared" ca="1" si="63"/>
        <v>2083.6109999999999</v>
      </c>
      <c r="J69" s="117">
        <f t="shared" ca="1" si="64"/>
        <v>2099.2109999999998</v>
      </c>
      <c r="K69" s="117">
        <f t="shared" ca="1" si="65"/>
        <v>2109.0109999999995</v>
      </c>
      <c r="L69" s="117">
        <f t="shared" ca="1" si="66"/>
        <v>2102.0409999999997</v>
      </c>
      <c r="M69" s="117">
        <f t="shared" ca="1" si="67"/>
        <v>2099.3009999999999</v>
      </c>
      <c r="N69" s="117">
        <f t="shared" ca="1" si="68"/>
        <v>2099.0910000000003</v>
      </c>
      <c r="O69" s="117">
        <f t="shared" ca="1" si="69"/>
        <v>2107.181</v>
      </c>
      <c r="P69" s="117">
        <f t="shared" ca="1" si="70"/>
        <v>2109.4909999999995</v>
      </c>
      <c r="Q69" s="117">
        <f t="shared" ca="1" si="71"/>
        <v>2109.6909999999998</v>
      </c>
      <c r="R69" s="117">
        <f t="shared" ca="1" si="72"/>
        <v>2104.7510000000002</v>
      </c>
      <c r="S69" s="117">
        <f t="shared" ca="1" si="73"/>
        <v>2089.2209999999995</v>
      </c>
      <c r="T69" s="117">
        <f t="shared" ca="1" si="74"/>
        <v>2100.6709999999998</v>
      </c>
      <c r="U69" s="117">
        <f t="shared" ca="1" si="75"/>
        <v>2104.6210000000001</v>
      </c>
      <c r="V69" s="117">
        <f t="shared" ca="1" si="76"/>
        <v>2096.1409999999996</v>
      </c>
      <c r="W69" s="117">
        <f t="shared" ca="1" si="77"/>
        <v>2090.1010000000001</v>
      </c>
      <c r="X69" s="117">
        <f t="shared" ca="1" si="78"/>
        <v>2090.2110000000002</v>
      </c>
      <c r="Y69" s="117">
        <f t="shared" ca="1" si="79"/>
        <v>2053.8910000000001</v>
      </c>
      <c r="Z69" s="34"/>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row>
    <row r="70" spans="1:50" s="21" customFormat="1" ht="18.75">
      <c r="A70" s="26">
        <v>16</v>
      </c>
      <c r="B70" s="117">
        <f t="shared" ca="1" si="56"/>
        <v>2027.701</v>
      </c>
      <c r="C70" s="117">
        <f t="shared" ca="1" si="57"/>
        <v>2019.1510000000001</v>
      </c>
      <c r="D70" s="117">
        <f t="shared" ca="1" si="58"/>
        <v>1992.1410000000001</v>
      </c>
      <c r="E70" s="117">
        <f t="shared" ca="1" si="59"/>
        <v>1991.681</v>
      </c>
      <c r="F70" s="117">
        <f t="shared" ca="1" si="60"/>
        <v>2003.8710000000001</v>
      </c>
      <c r="G70" s="117">
        <f t="shared" ca="1" si="61"/>
        <v>2037.9010000000001</v>
      </c>
      <c r="H70" s="117">
        <f t="shared" ca="1" si="62"/>
        <v>2053.6409999999996</v>
      </c>
      <c r="I70" s="117">
        <f t="shared" ca="1" si="63"/>
        <v>2066.471</v>
      </c>
      <c r="J70" s="117">
        <f t="shared" ca="1" si="64"/>
        <v>2085.681</v>
      </c>
      <c r="K70" s="117">
        <f t="shared" ca="1" si="65"/>
        <v>2096.491</v>
      </c>
      <c r="L70" s="117">
        <f t="shared" ca="1" si="66"/>
        <v>2096.6610000000001</v>
      </c>
      <c r="M70" s="117">
        <f t="shared" ca="1" si="67"/>
        <v>2095.431</v>
      </c>
      <c r="N70" s="117">
        <f t="shared" ca="1" si="68"/>
        <v>2103.1209999999996</v>
      </c>
      <c r="O70" s="117">
        <f t="shared" ca="1" si="69"/>
        <v>2105.0709999999999</v>
      </c>
      <c r="P70" s="117">
        <f t="shared" ca="1" si="70"/>
        <v>2106.971</v>
      </c>
      <c r="Q70" s="117">
        <f t="shared" ca="1" si="71"/>
        <v>2113.761</v>
      </c>
      <c r="R70" s="117">
        <f t="shared" ca="1" si="72"/>
        <v>2108.1210000000001</v>
      </c>
      <c r="S70" s="117">
        <f t="shared" ca="1" si="73"/>
        <v>2102.0109999999995</v>
      </c>
      <c r="T70" s="117">
        <f t="shared" ca="1" si="74"/>
        <v>2104.0909999999999</v>
      </c>
      <c r="U70" s="117">
        <f t="shared" ca="1" si="75"/>
        <v>2106.6010000000001</v>
      </c>
      <c r="V70" s="117">
        <f t="shared" ca="1" si="76"/>
        <v>2093.6709999999998</v>
      </c>
      <c r="W70" s="117">
        <f t="shared" ca="1" si="77"/>
        <v>2078.8209999999999</v>
      </c>
      <c r="X70" s="117">
        <f t="shared" ca="1" si="78"/>
        <v>2079.2809999999999</v>
      </c>
      <c r="Y70" s="117">
        <f t="shared" ca="1" si="79"/>
        <v>2050.931</v>
      </c>
      <c r="Z70" s="34"/>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row>
    <row r="71" spans="1:50" s="21" customFormat="1" ht="18.75">
      <c r="A71" s="26">
        <v>17</v>
      </c>
      <c r="B71" s="117">
        <f t="shared" ca="1" si="56"/>
        <v>1987.7209999999998</v>
      </c>
      <c r="C71" s="117">
        <f t="shared" ca="1" si="57"/>
        <v>1987.6109999999999</v>
      </c>
      <c r="D71" s="117">
        <f t="shared" ca="1" si="58"/>
        <v>1984.5309999999999</v>
      </c>
      <c r="E71" s="117">
        <f t="shared" ca="1" si="59"/>
        <v>1988.741</v>
      </c>
      <c r="F71" s="117">
        <f t="shared" ca="1" si="60"/>
        <v>2030.0509999999999</v>
      </c>
      <c r="G71" s="117">
        <f t="shared" ca="1" si="61"/>
        <v>2073.681</v>
      </c>
      <c r="H71" s="117">
        <f t="shared" ca="1" si="62"/>
        <v>2075.8810000000003</v>
      </c>
      <c r="I71" s="117">
        <f t="shared" ca="1" si="63"/>
        <v>2082.6410000000001</v>
      </c>
      <c r="J71" s="117">
        <f t="shared" ca="1" si="64"/>
        <v>2093.9609999999998</v>
      </c>
      <c r="K71" s="117">
        <f t="shared" ca="1" si="65"/>
        <v>2424.491</v>
      </c>
      <c r="L71" s="117">
        <f t="shared" ca="1" si="66"/>
        <v>2425.721</v>
      </c>
      <c r="M71" s="117">
        <f t="shared" ca="1" si="67"/>
        <v>2425.7109999999998</v>
      </c>
      <c r="N71" s="117">
        <f t="shared" ca="1" si="68"/>
        <v>2426.0710000000004</v>
      </c>
      <c r="O71" s="117">
        <f t="shared" ca="1" si="69"/>
        <v>2425.9510000000005</v>
      </c>
      <c r="P71" s="117">
        <f t="shared" ca="1" si="70"/>
        <v>2425.7509999999997</v>
      </c>
      <c r="Q71" s="117">
        <f t="shared" ca="1" si="71"/>
        <v>2425.5309999999999</v>
      </c>
      <c r="R71" s="117">
        <f t="shared" ca="1" si="72"/>
        <v>2091.431</v>
      </c>
      <c r="S71" s="117">
        <f t="shared" ca="1" si="73"/>
        <v>2426.4710000000005</v>
      </c>
      <c r="T71" s="117">
        <f t="shared" ca="1" si="74"/>
        <v>2426.5810000000001</v>
      </c>
      <c r="U71" s="117">
        <f t="shared" ca="1" si="75"/>
        <v>2426.3609999999999</v>
      </c>
      <c r="V71" s="117">
        <f t="shared" ca="1" si="76"/>
        <v>2042.2809999999999</v>
      </c>
      <c r="W71" s="117">
        <f t="shared" ca="1" si="77"/>
        <v>2035.3609999999999</v>
      </c>
      <c r="X71" s="117">
        <f t="shared" ca="1" si="78"/>
        <v>2017.1510000000001</v>
      </c>
      <c r="Y71" s="117">
        <f t="shared" ca="1" si="79"/>
        <v>2000.5309999999999</v>
      </c>
      <c r="Z71" s="34"/>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row>
    <row r="72" spans="1:50" s="21" customFormat="1" ht="18.75">
      <c r="A72" s="26">
        <v>18</v>
      </c>
      <c r="B72" s="117">
        <f t="shared" ca="1" si="56"/>
        <v>1975.701</v>
      </c>
      <c r="C72" s="117">
        <f t="shared" ca="1" si="57"/>
        <v>1990.5610000000001</v>
      </c>
      <c r="D72" s="117">
        <f t="shared" ca="1" si="58"/>
        <v>1974.4010000000001</v>
      </c>
      <c r="E72" s="117">
        <f t="shared" ca="1" si="59"/>
        <v>1981.1110000000001</v>
      </c>
      <c r="F72" s="117">
        <f t="shared" ca="1" si="60"/>
        <v>2017.231</v>
      </c>
      <c r="G72" s="117">
        <f t="shared" ca="1" si="61"/>
        <v>2427.8510000000001</v>
      </c>
      <c r="H72" s="117">
        <f t="shared" ca="1" si="62"/>
        <v>2427.1910000000003</v>
      </c>
      <c r="I72" s="117">
        <f t="shared" ca="1" si="63"/>
        <v>2427.1010000000001</v>
      </c>
      <c r="J72" s="117">
        <f t="shared" ca="1" si="64"/>
        <v>2426.491</v>
      </c>
      <c r="K72" s="117">
        <f t="shared" ca="1" si="65"/>
        <v>2426.5709999999999</v>
      </c>
      <c r="L72" s="117">
        <f t="shared" ca="1" si="66"/>
        <v>2426.3310000000001</v>
      </c>
      <c r="M72" s="117">
        <f t="shared" ca="1" si="67"/>
        <v>2426.8910000000001</v>
      </c>
      <c r="N72" s="117">
        <f t="shared" ca="1" si="68"/>
        <v>2428.201</v>
      </c>
      <c r="O72" s="117">
        <f t="shared" ca="1" si="69"/>
        <v>2427.6310000000003</v>
      </c>
      <c r="P72" s="117">
        <f t="shared" ca="1" si="70"/>
        <v>2426.6109999999999</v>
      </c>
      <c r="Q72" s="117">
        <f t="shared" ca="1" si="71"/>
        <v>2426.3509999999997</v>
      </c>
      <c r="R72" s="117">
        <f t="shared" ca="1" si="72"/>
        <v>2425.6509999999998</v>
      </c>
      <c r="S72" s="117">
        <f t="shared" ca="1" si="73"/>
        <v>2427.3609999999999</v>
      </c>
      <c r="T72" s="117">
        <f t="shared" ca="1" si="74"/>
        <v>2427.201</v>
      </c>
      <c r="U72" s="117">
        <f t="shared" ca="1" si="75"/>
        <v>2426.5610000000001</v>
      </c>
      <c r="V72" s="117">
        <f t="shared" ca="1" si="76"/>
        <v>2045.4010000000001</v>
      </c>
      <c r="W72" s="117">
        <f t="shared" ca="1" si="77"/>
        <v>2036.1209999999999</v>
      </c>
      <c r="X72" s="117">
        <f t="shared" ca="1" si="78"/>
        <v>2003.1510000000001</v>
      </c>
      <c r="Y72" s="117">
        <f t="shared" ca="1" si="79"/>
        <v>1993.5909999999999</v>
      </c>
      <c r="Z72" s="34"/>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row>
    <row r="73" spans="1:50" s="21" customFormat="1" ht="18.75">
      <c r="A73" s="26">
        <v>19</v>
      </c>
      <c r="B73" s="117">
        <f t="shared" ca="1" si="56"/>
        <v>1947.971</v>
      </c>
      <c r="C73" s="117">
        <f t="shared" ca="1" si="57"/>
        <v>1945.6509999999998</v>
      </c>
      <c r="D73" s="117">
        <f t="shared" ca="1" si="58"/>
        <v>1914.711</v>
      </c>
      <c r="E73" s="117">
        <f t="shared" ca="1" si="59"/>
        <v>1928.501</v>
      </c>
      <c r="F73" s="117">
        <f t="shared" ca="1" si="60"/>
        <v>1979.6209999999999</v>
      </c>
      <c r="G73" s="117">
        <f t="shared" ca="1" si="61"/>
        <v>2017.211</v>
      </c>
      <c r="H73" s="117">
        <f t="shared" ca="1" si="62"/>
        <v>2426.1610000000001</v>
      </c>
      <c r="I73" s="117">
        <f t="shared" ca="1" si="63"/>
        <v>2426.0310000000004</v>
      </c>
      <c r="J73" s="117">
        <f t="shared" ca="1" si="64"/>
        <v>2425.1210000000001</v>
      </c>
      <c r="K73" s="117">
        <f t="shared" ca="1" si="65"/>
        <v>2425.3910000000001</v>
      </c>
      <c r="L73" s="117">
        <f t="shared" ca="1" si="66"/>
        <v>2425.3209999999999</v>
      </c>
      <c r="M73" s="117">
        <f t="shared" ca="1" si="67"/>
        <v>2425.1109999999999</v>
      </c>
      <c r="N73" s="117">
        <f t="shared" ca="1" si="68"/>
        <v>2425.6609999999996</v>
      </c>
      <c r="O73" s="117">
        <f t="shared" ca="1" si="69"/>
        <v>2426.9409999999998</v>
      </c>
      <c r="P73" s="117">
        <f t="shared" ca="1" si="70"/>
        <v>2426.971</v>
      </c>
      <c r="Q73" s="117">
        <f t="shared" ca="1" si="71"/>
        <v>2426.8609999999999</v>
      </c>
      <c r="R73" s="117">
        <f t="shared" ca="1" si="72"/>
        <v>2426.6410000000001</v>
      </c>
      <c r="S73" s="117">
        <f t="shared" ca="1" si="73"/>
        <v>2426.8510000000001</v>
      </c>
      <c r="T73" s="117">
        <f t="shared" ca="1" si="74"/>
        <v>2426.4009999999998</v>
      </c>
      <c r="U73" s="117">
        <f t="shared" ca="1" si="75"/>
        <v>2425.8510000000001</v>
      </c>
      <c r="V73" s="117">
        <f t="shared" ca="1" si="76"/>
        <v>2425.3710000000001</v>
      </c>
      <c r="W73" s="117">
        <f t="shared" ca="1" si="77"/>
        <v>2008.9309999999998</v>
      </c>
      <c r="X73" s="117">
        <f t="shared" ca="1" si="78"/>
        <v>1969.8610000000001</v>
      </c>
      <c r="Y73" s="117">
        <f t="shared" ca="1" si="79"/>
        <v>1991.6909999999998</v>
      </c>
      <c r="Z73" s="34"/>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row>
    <row r="74" spans="1:50" s="21" customFormat="1" ht="18.75">
      <c r="A74" s="26">
        <v>20</v>
      </c>
      <c r="B74" s="117">
        <f t="shared" ca="1" si="56"/>
        <v>1984.6610000000001</v>
      </c>
      <c r="C74" s="117">
        <f t="shared" ca="1" si="57"/>
        <v>1981.741</v>
      </c>
      <c r="D74" s="117">
        <f t="shared" ca="1" si="58"/>
        <v>1947.421</v>
      </c>
      <c r="E74" s="117">
        <f t="shared" ca="1" si="59"/>
        <v>1955.0509999999999</v>
      </c>
      <c r="F74" s="117">
        <f t="shared" ca="1" si="60"/>
        <v>2427.741</v>
      </c>
      <c r="G74" s="117">
        <f t="shared" ca="1" si="61"/>
        <v>2425.741</v>
      </c>
      <c r="H74" s="117">
        <f t="shared" ca="1" si="62"/>
        <v>2427.6210000000001</v>
      </c>
      <c r="I74" s="117">
        <f t="shared" ca="1" si="63"/>
        <v>2427.4009999999998</v>
      </c>
      <c r="J74" s="117">
        <f t="shared" ca="1" si="64"/>
        <v>2426.0010000000002</v>
      </c>
      <c r="K74" s="117">
        <f t="shared" ca="1" si="65"/>
        <v>2426.1010000000001</v>
      </c>
      <c r="L74" s="117">
        <f t="shared" ca="1" si="66"/>
        <v>2426.0410000000002</v>
      </c>
      <c r="M74" s="117">
        <f t="shared" ca="1" si="67"/>
        <v>2425.8009999999999</v>
      </c>
      <c r="N74" s="117">
        <f t="shared" ca="1" si="68"/>
        <v>2426.3609999999999</v>
      </c>
      <c r="O74" s="117">
        <f t="shared" ca="1" si="69"/>
        <v>2428.1410000000001</v>
      </c>
      <c r="P74" s="117">
        <f t="shared" ca="1" si="70"/>
        <v>2427.9209999999998</v>
      </c>
      <c r="Q74" s="117">
        <f t="shared" ca="1" si="71"/>
        <v>2427.8409999999999</v>
      </c>
      <c r="R74" s="117">
        <f t="shared" ca="1" si="72"/>
        <v>2427.2510000000002</v>
      </c>
      <c r="S74" s="117">
        <f t="shared" ca="1" si="73"/>
        <v>2428.7110000000002</v>
      </c>
      <c r="T74" s="117">
        <f t="shared" ca="1" si="74"/>
        <v>2426.8910000000001</v>
      </c>
      <c r="U74" s="117">
        <f t="shared" ca="1" si="75"/>
        <v>2426.241</v>
      </c>
      <c r="V74" s="117">
        <f t="shared" ca="1" si="76"/>
        <v>2425.0509999999999</v>
      </c>
      <c r="W74" s="117">
        <f t="shared" ca="1" si="77"/>
        <v>2024.681</v>
      </c>
      <c r="X74" s="117">
        <f t="shared" ca="1" si="78"/>
        <v>2006.3109999999999</v>
      </c>
      <c r="Y74" s="117">
        <f t="shared" ca="1" si="79"/>
        <v>2002.4110000000001</v>
      </c>
      <c r="Z74" s="34"/>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row>
    <row r="75" spans="1:50" s="21" customFormat="1" ht="18.75">
      <c r="A75" s="26">
        <v>21</v>
      </c>
      <c r="B75" s="117">
        <f t="shared" ca="1" si="56"/>
        <v>2001.4809999999998</v>
      </c>
      <c r="C75" s="117">
        <f t="shared" ca="1" si="57"/>
        <v>2000.7109999999998</v>
      </c>
      <c r="D75" s="117">
        <f t="shared" ca="1" si="58"/>
        <v>1974.9010000000001</v>
      </c>
      <c r="E75" s="117">
        <f t="shared" ca="1" si="59"/>
        <v>1991.5809999999999</v>
      </c>
      <c r="F75" s="117">
        <f t="shared" ca="1" si="60"/>
        <v>2043.1209999999999</v>
      </c>
      <c r="G75" s="117">
        <f t="shared" ca="1" si="61"/>
        <v>2437.7509999999997</v>
      </c>
      <c r="H75" s="117">
        <f t="shared" ca="1" si="62"/>
        <v>2438.8109999999997</v>
      </c>
      <c r="I75" s="117">
        <f t="shared" ca="1" si="63"/>
        <v>2438.3209999999995</v>
      </c>
      <c r="J75" s="117">
        <f t="shared" ca="1" si="64"/>
        <v>2437.1509999999998</v>
      </c>
      <c r="K75" s="117">
        <f t="shared" ca="1" si="65"/>
        <v>2437.2109999999998</v>
      </c>
      <c r="L75" s="117">
        <f t="shared" ca="1" si="66"/>
        <v>2436.9210000000003</v>
      </c>
      <c r="M75" s="117">
        <f t="shared" ca="1" si="67"/>
        <v>2437.6909999999998</v>
      </c>
      <c r="N75" s="117">
        <f t="shared" ca="1" si="68"/>
        <v>2439.7909999999997</v>
      </c>
      <c r="O75" s="117">
        <f t="shared" ca="1" si="69"/>
        <v>2439.0010000000002</v>
      </c>
      <c r="P75" s="117">
        <f t="shared" ca="1" si="70"/>
        <v>2438.8109999999997</v>
      </c>
      <c r="Q75" s="117">
        <f t="shared" ca="1" si="71"/>
        <v>2438.2909999999997</v>
      </c>
      <c r="R75" s="117">
        <f t="shared" ca="1" si="72"/>
        <v>2437.6909999999998</v>
      </c>
      <c r="S75" s="117">
        <f t="shared" ca="1" si="73"/>
        <v>2438.9209999999998</v>
      </c>
      <c r="T75" s="117">
        <f t="shared" ca="1" si="74"/>
        <v>2437.4209999999998</v>
      </c>
      <c r="U75" s="117">
        <f t="shared" ca="1" si="75"/>
        <v>2436.8009999999999</v>
      </c>
      <c r="V75" s="117">
        <f t="shared" ca="1" si="76"/>
        <v>2435.4009999999998</v>
      </c>
      <c r="W75" s="117">
        <f t="shared" ca="1" si="77"/>
        <v>2076.1610000000001</v>
      </c>
      <c r="X75" s="117">
        <f t="shared" ca="1" si="78"/>
        <v>2035.7309999999998</v>
      </c>
      <c r="Y75" s="117">
        <f t="shared" ca="1" si="79"/>
        <v>2035.2909999999999</v>
      </c>
      <c r="Z75" s="34"/>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row>
    <row r="76" spans="1:50" s="21" customFormat="1" ht="18.75">
      <c r="A76" s="26">
        <v>22</v>
      </c>
      <c r="B76" s="117">
        <f t="shared" ca="1" si="56"/>
        <v>2043.451</v>
      </c>
      <c r="C76" s="117">
        <f t="shared" ca="1" si="57"/>
        <v>2031.2910000000002</v>
      </c>
      <c r="D76" s="117">
        <f t="shared" ca="1" si="58"/>
        <v>1984.6109999999999</v>
      </c>
      <c r="E76" s="117">
        <f t="shared" ca="1" si="59"/>
        <v>1927.021</v>
      </c>
      <c r="F76" s="117">
        <f t="shared" ca="1" si="60"/>
        <v>2022.6309999999999</v>
      </c>
      <c r="G76" s="117">
        <f t="shared" ca="1" si="61"/>
        <v>2072.3710000000001</v>
      </c>
      <c r="H76" s="117">
        <f t="shared" ca="1" si="62"/>
        <v>2483.971</v>
      </c>
      <c r="I76" s="117">
        <f t="shared" ca="1" si="63"/>
        <v>2484.3609999999999</v>
      </c>
      <c r="J76" s="117">
        <f t="shared" ca="1" si="64"/>
        <v>2484.3809999999999</v>
      </c>
      <c r="K76" s="117">
        <f t="shared" ca="1" si="65"/>
        <v>2484.4609999999998</v>
      </c>
      <c r="L76" s="117">
        <f t="shared" ca="1" si="66"/>
        <v>2484.6610000000001</v>
      </c>
      <c r="M76" s="117">
        <f t="shared" ca="1" si="67"/>
        <v>2484.201</v>
      </c>
      <c r="N76" s="117">
        <f t="shared" ca="1" si="68"/>
        <v>2483.8910000000001</v>
      </c>
      <c r="O76" s="117">
        <f t="shared" ca="1" si="69"/>
        <v>2483.3310000000001</v>
      </c>
      <c r="P76" s="117">
        <f t="shared" ca="1" si="70"/>
        <v>2482.9209999999998</v>
      </c>
      <c r="Q76" s="117">
        <f t="shared" ca="1" si="71"/>
        <v>2482.5410000000002</v>
      </c>
      <c r="R76" s="117">
        <f t="shared" ca="1" si="72"/>
        <v>2481.7310000000002</v>
      </c>
      <c r="S76" s="117">
        <f t="shared" ca="1" si="73"/>
        <v>2107.8710000000001</v>
      </c>
      <c r="T76" s="117">
        <f t="shared" ca="1" si="74"/>
        <v>2482.0709999999999</v>
      </c>
      <c r="U76" s="117">
        <f t="shared" ca="1" si="75"/>
        <v>2482.7509999999997</v>
      </c>
      <c r="V76" s="117">
        <f t="shared" ca="1" si="76"/>
        <v>2109.971</v>
      </c>
      <c r="W76" s="117">
        <f t="shared" ca="1" si="77"/>
        <v>2104.5410000000002</v>
      </c>
      <c r="X76" s="117">
        <f t="shared" ca="1" si="78"/>
        <v>2079.741</v>
      </c>
      <c r="Y76" s="117">
        <f t="shared" ca="1" si="79"/>
        <v>2072.5610000000001</v>
      </c>
      <c r="Z76" s="34"/>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row>
    <row r="77" spans="1:50" s="21" customFormat="1" ht="18.75">
      <c r="A77" s="26">
        <v>23</v>
      </c>
      <c r="B77" s="117">
        <f t="shared" ca="1" si="56"/>
        <v>2009.441</v>
      </c>
      <c r="C77" s="117">
        <f t="shared" ca="1" si="57"/>
        <v>1998.3509999999999</v>
      </c>
      <c r="D77" s="117">
        <f t="shared" ca="1" si="58"/>
        <v>1917.451</v>
      </c>
      <c r="E77" s="117">
        <f t="shared" ca="1" si="59"/>
        <v>1882.5809999999999</v>
      </c>
      <c r="F77" s="117">
        <f t="shared" ca="1" si="60"/>
        <v>1914.4309999999998</v>
      </c>
      <c r="G77" s="117">
        <f t="shared" ca="1" si="61"/>
        <v>1992.9010000000001</v>
      </c>
      <c r="H77" s="117">
        <f t="shared" ca="1" si="62"/>
        <v>2027.9509999999998</v>
      </c>
      <c r="I77" s="117">
        <f t="shared" ca="1" si="63"/>
        <v>2484.5009999999997</v>
      </c>
      <c r="J77" s="117">
        <f t="shared" ca="1" si="64"/>
        <v>2484.261</v>
      </c>
      <c r="K77" s="117">
        <f t="shared" ca="1" si="65"/>
        <v>2484.201</v>
      </c>
      <c r="L77" s="117">
        <f t="shared" ca="1" si="66"/>
        <v>2484.0909999999999</v>
      </c>
      <c r="M77" s="117">
        <f t="shared" ca="1" si="67"/>
        <v>2483.8510000000001</v>
      </c>
      <c r="N77" s="117">
        <f t="shared" ca="1" si="68"/>
        <v>2483.5810000000001</v>
      </c>
      <c r="O77" s="117">
        <f t="shared" ca="1" si="69"/>
        <v>2482.9609999999998</v>
      </c>
      <c r="P77" s="117">
        <f t="shared" ca="1" si="70"/>
        <v>2481.5009999999997</v>
      </c>
      <c r="Q77" s="117">
        <f t="shared" ca="1" si="71"/>
        <v>2481.2710000000002</v>
      </c>
      <c r="R77" s="117">
        <f t="shared" ca="1" si="72"/>
        <v>2480.5309999999999</v>
      </c>
      <c r="S77" s="117">
        <f t="shared" ca="1" si="73"/>
        <v>2483.3609999999999</v>
      </c>
      <c r="T77" s="117">
        <f t="shared" ca="1" si="74"/>
        <v>2482.5309999999999</v>
      </c>
      <c r="U77" s="117">
        <f t="shared" ca="1" si="75"/>
        <v>2482.6010000000001</v>
      </c>
      <c r="V77" s="117">
        <f t="shared" ca="1" si="76"/>
        <v>2080.931</v>
      </c>
      <c r="W77" s="117">
        <f t="shared" ca="1" si="77"/>
        <v>2001.0909999999999</v>
      </c>
      <c r="X77" s="117">
        <f t="shared" ca="1" si="78"/>
        <v>1891.731</v>
      </c>
      <c r="Y77" s="117">
        <f t="shared" ca="1" si="79"/>
        <v>1886.3509999999999</v>
      </c>
      <c r="Z77" s="34"/>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row>
    <row r="78" spans="1:50" s="21" customFormat="1" ht="18.75">
      <c r="A78" s="26">
        <v>24</v>
      </c>
      <c r="B78" s="117">
        <f t="shared" ca="1" si="56"/>
        <v>2000.8709999999999</v>
      </c>
      <c r="C78" s="117">
        <f t="shared" ca="1" si="57"/>
        <v>2016.711</v>
      </c>
      <c r="D78" s="117">
        <f t="shared" ca="1" si="58"/>
        <v>2007.6709999999998</v>
      </c>
      <c r="E78" s="117">
        <f t="shared" ca="1" si="59"/>
        <v>2010.201</v>
      </c>
      <c r="F78" s="117">
        <f t="shared" ca="1" si="60"/>
        <v>2045.6310000000001</v>
      </c>
      <c r="G78" s="117">
        <f t="shared" ca="1" si="61"/>
        <v>2479.7209999999995</v>
      </c>
      <c r="H78" s="117">
        <f t="shared" ca="1" si="62"/>
        <v>2479.4609999999998</v>
      </c>
      <c r="I78" s="117">
        <f t="shared" ca="1" si="63"/>
        <v>2479.1309999999999</v>
      </c>
      <c r="J78" s="117">
        <f t="shared" ca="1" si="64"/>
        <v>2479.7609999999995</v>
      </c>
      <c r="K78" s="117">
        <f t="shared" ca="1" si="65"/>
        <v>2481.3310000000001</v>
      </c>
      <c r="L78" s="117">
        <f t="shared" ca="1" si="66"/>
        <v>2480.951</v>
      </c>
      <c r="M78" s="117">
        <f t="shared" ca="1" si="67"/>
        <v>2481.4009999999998</v>
      </c>
      <c r="N78" s="117">
        <f t="shared" ca="1" si="68"/>
        <v>2480.991</v>
      </c>
      <c r="O78" s="117">
        <f t="shared" ca="1" si="69"/>
        <v>2479.8710000000001</v>
      </c>
      <c r="P78" s="117">
        <f t="shared" ca="1" si="70"/>
        <v>2479.8810000000003</v>
      </c>
      <c r="Q78" s="117">
        <f t="shared" ca="1" si="71"/>
        <v>2479.3809999999999</v>
      </c>
      <c r="R78" s="117">
        <f t="shared" ca="1" si="72"/>
        <v>2478.2710000000002</v>
      </c>
      <c r="S78" s="117">
        <f t="shared" ca="1" si="73"/>
        <v>2480.4010000000003</v>
      </c>
      <c r="T78" s="117">
        <f t="shared" ca="1" si="74"/>
        <v>2480.2409999999995</v>
      </c>
      <c r="U78" s="117">
        <f t="shared" ca="1" si="75"/>
        <v>2480.4110000000001</v>
      </c>
      <c r="V78" s="117">
        <f t="shared" ca="1" si="76"/>
        <v>2479.8310000000001</v>
      </c>
      <c r="W78" s="117">
        <f t="shared" ca="1" si="77"/>
        <v>2068.8710000000001</v>
      </c>
      <c r="X78" s="117">
        <f t="shared" ca="1" si="78"/>
        <v>2038.6110000000001</v>
      </c>
      <c r="Y78" s="117">
        <f t="shared" ca="1" si="79"/>
        <v>2013.011</v>
      </c>
      <c r="Z78" s="34"/>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row>
    <row r="79" spans="1:50" s="21" customFormat="1" ht="18.75">
      <c r="A79" s="26">
        <v>25</v>
      </c>
      <c r="B79" s="117">
        <f t="shared" ca="1" si="56"/>
        <v>1991.7909999999999</v>
      </c>
      <c r="C79" s="117">
        <f t="shared" ca="1" si="57"/>
        <v>1992.981</v>
      </c>
      <c r="D79" s="117">
        <f t="shared" ca="1" si="58"/>
        <v>1992.0709999999999</v>
      </c>
      <c r="E79" s="117">
        <f t="shared" ca="1" si="59"/>
        <v>1992.771</v>
      </c>
      <c r="F79" s="117">
        <f t="shared" ca="1" si="60"/>
        <v>2482.1709999999998</v>
      </c>
      <c r="G79" s="117">
        <f t="shared" ca="1" si="61"/>
        <v>2481.4110000000001</v>
      </c>
      <c r="H79" s="117">
        <f t="shared" ca="1" si="62"/>
        <v>2481.7810000000004</v>
      </c>
      <c r="I79" s="117">
        <f t="shared" ca="1" si="63"/>
        <v>2481.5409999999997</v>
      </c>
      <c r="J79" s="117">
        <f t="shared" ca="1" si="64"/>
        <v>2479.9009999999998</v>
      </c>
      <c r="K79" s="117">
        <f t="shared" ca="1" si="65"/>
        <v>2483.1410000000001</v>
      </c>
      <c r="L79" s="117">
        <f t="shared" ca="1" si="66"/>
        <v>2484.9209999999998</v>
      </c>
      <c r="M79" s="117">
        <f t="shared" ca="1" si="67"/>
        <v>2482.8309999999997</v>
      </c>
      <c r="N79" s="117">
        <f t="shared" ca="1" si="68"/>
        <v>2482.3910000000001</v>
      </c>
      <c r="O79" s="117">
        <f t="shared" ca="1" si="69"/>
        <v>2481.5909999999999</v>
      </c>
      <c r="P79" s="117">
        <f t="shared" ca="1" si="70"/>
        <v>2481.6109999999999</v>
      </c>
      <c r="Q79" s="117">
        <f t="shared" ca="1" si="71"/>
        <v>2483.011</v>
      </c>
      <c r="R79" s="117">
        <f t="shared" ca="1" si="72"/>
        <v>2480.3209999999995</v>
      </c>
      <c r="S79" s="117">
        <f t="shared" ca="1" si="73"/>
        <v>2481.6309999999999</v>
      </c>
      <c r="T79" s="117">
        <f t="shared" ca="1" si="74"/>
        <v>2480.6909999999998</v>
      </c>
      <c r="U79" s="117">
        <f t="shared" ca="1" si="75"/>
        <v>2480.1309999999999</v>
      </c>
      <c r="V79" s="117">
        <f t="shared" ca="1" si="76"/>
        <v>2478.9409999999998</v>
      </c>
      <c r="W79" s="117">
        <f t="shared" ca="1" si="77"/>
        <v>2037.5110000000002</v>
      </c>
      <c r="X79" s="117">
        <f t="shared" ca="1" si="78"/>
        <v>2033.691</v>
      </c>
      <c r="Y79" s="117">
        <f t="shared" ca="1" si="79"/>
        <v>2005.001</v>
      </c>
      <c r="Z79" s="34"/>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row>
    <row r="80" spans="1:50" s="21" customFormat="1" ht="18.75">
      <c r="A80" s="26">
        <v>26</v>
      </c>
      <c r="B80" s="117">
        <f t="shared" ca="1" si="56"/>
        <v>1956.2909999999999</v>
      </c>
      <c r="C80" s="117">
        <f t="shared" ca="1" si="57"/>
        <v>1952.3109999999999</v>
      </c>
      <c r="D80" s="117">
        <f t="shared" ca="1" si="58"/>
        <v>1884.3310000000001</v>
      </c>
      <c r="E80" s="117">
        <f t="shared" ca="1" si="59"/>
        <v>1901.6709999999998</v>
      </c>
      <c r="F80" s="117">
        <f t="shared" ca="1" si="60"/>
        <v>1974.3410000000001</v>
      </c>
      <c r="G80" s="117">
        <f t="shared" ca="1" si="61"/>
        <v>2002.4010000000001</v>
      </c>
      <c r="H80" s="117">
        <f t="shared" ca="1" si="62"/>
        <v>2481.3010000000004</v>
      </c>
      <c r="I80" s="117">
        <f t="shared" ca="1" si="63"/>
        <v>2481.4410000000003</v>
      </c>
      <c r="J80" s="117">
        <f t="shared" ca="1" si="64"/>
        <v>2479.9610000000002</v>
      </c>
      <c r="K80" s="117">
        <f t="shared" ca="1" si="65"/>
        <v>2483.8609999999999</v>
      </c>
      <c r="L80" s="117">
        <f t="shared" ca="1" si="66"/>
        <v>2483.0310000000004</v>
      </c>
      <c r="M80" s="117">
        <f t="shared" ca="1" si="67"/>
        <v>2482.8809999999999</v>
      </c>
      <c r="N80" s="117">
        <f t="shared" ca="1" si="68"/>
        <v>2483.5810000000001</v>
      </c>
      <c r="O80" s="117">
        <f t="shared" ca="1" si="69"/>
        <v>2482.931</v>
      </c>
      <c r="P80" s="117">
        <f t="shared" ca="1" si="70"/>
        <v>2483.1010000000001</v>
      </c>
      <c r="Q80" s="117">
        <f t="shared" ca="1" si="71"/>
        <v>2482.2910000000002</v>
      </c>
      <c r="R80" s="117">
        <f t="shared" ca="1" si="72"/>
        <v>2481.0010000000002</v>
      </c>
      <c r="S80" s="117">
        <f t="shared" ca="1" si="73"/>
        <v>2481.2310000000002</v>
      </c>
      <c r="T80" s="117">
        <f t="shared" ca="1" si="74"/>
        <v>2480.5509999999999</v>
      </c>
      <c r="U80" s="117">
        <f t="shared" ca="1" si="75"/>
        <v>2479.451</v>
      </c>
      <c r="V80" s="117">
        <f t="shared" ca="1" si="76"/>
        <v>2478.241</v>
      </c>
      <c r="W80" s="117">
        <f t="shared" ca="1" si="77"/>
        <v>2009.1010000000001</v>
      </c>
      <c r="X80" s="117">
        <f t="shared" ca="1" si="78"/>
        <v>1998.0509999999999</v>
      </c>
      <c r="Y80" s="117">
        <f t="shared" ca="1" si="79"/>
        <v>1984.2909999999999</v>
      </c>
      <c r="Z80" s="34"/>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row>
    <row r="81" spans="1:50" s="21" customFormat="1" ht="18.75">
      <c r="A81" s="26">
        <v>27</v>
      </c>
      <c r="B81" s="117">
        <f t="shared" ca="1" si="56"/>
        <v>1987.3709999999999</v>
      </c>
      <c r="C81" s="117">
        <f t="shared" ca="1" si="57"/>
        <v>1999.5609999999999</v>
      </c>
      <c r="D81" s="117">
        <f t="shared" ca="1" si="58"/>
        <v>1992.0409999999999</v>
      </c>
      <c r="E81" s="117">
        <f t="shared" ca="1" si="59"/>
        <v>1999.9909999999998</v>
      </c>
      <c r="F81" s="117">
        <f t="shared" ca="1" si="60"/>
        <v>2008.021</v>
      </c>
      <c r="G81" s="117">
        <f t="shared" ca="1" si="61"/>
        <v>2482.8110000000001</v>
      </c>
      <c r="H81" s="117">
        <f t="shared" ca="1" si="62"/>
        <v>2480.221</v>
      </c>
      <c r="I81" s="117">
        <f t="shared" ca="1" si="63"/>
        <v>2481.241</v>
      </c>
      <c r="J81" s="117">
        <f t="shared" ca="1" si="64"/>
        <v>2481.6010000000001</v>
      </c>
      <c r="K81" s="117">
        <f t="shared" ca="1" si="65"/>
        <v>2480.8109999999997</v>
      </c>
      <c r="L81" s="117">
        <f t="shared" ca="1" si="66"/>
        <v>2479.8710000000001</v>
      </c>
      <c r="M81" s="117">
        <f t="shared" ca="1" si="67"/>
        <v>2480.431</v>
      </c>
      <c r="N81" s="117">
        <f t="shared" ca="1" si="68"/>
        <v>2480.2809999999995</v>
      </c>
      <c r="O81" s="117">
        <f t="shared" ca="1" si="69"/>
        <v>2478.7510000000002</v>
      </c>
      <c r="P81" s="117">
        <f t="shared" ca="1" si="70"/>
        <v>2480.451</v>
      </c>
      <c r="Q81" s="117">
        <f t="shared" ca="1" si="71"/>
        <v>2480.8209999999999</v>
      </c>
      <c r="R81" s="117">
        <f t="shared" ca="1" si="72"/>
        <v>2479.4010000000003</v>
      </c>
      <c r="S81" s="117">
        <f t="shared" ca="1" si="73"/>
        <v>2479.3510000000001</v>
      </c>
      <c r="T81" s="117">
        <f t="shared" ca="1" si="74"/>
        <v>2479.1209999999996</v>
      </c>
      <c r="U81" s="117">
        <f t="shared" ca="1" si="75"/>
        <v>2477.7809999999999</v>
      </c>
      <c r="V81" s="117">
        <f t="shared" ca="1" si="76"/>
        <v>2477.0710000000004</v>
      </c>
      <c r="W81" s="117">
        <f t="shared" ca="1" si="77"/>
        <v>2062.1109999999999</v>
      </c>
      <c r="X81" s="117">
        <f t="shared" ca="1" si="78"/>
        <v>2037.691</v>
      </c>
      <c r="Y81" s="117">
        <f t="shared" ca="1" si="79"/>
        <v>2008.2809999999999</v>
      </c>
      <c r="Z81" s="34"/>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row>
    <row r="82" spans="1:50" s="21" customFormat="1" ht="18.75">
      <c r="A82" s="26">
        <v>28</v>
      </c>
      <c r="B82" s="117">
        <f t="shared" ca="1" si="56"/>
        <v>2009.241</v>
      </c>
      <c r="C82" s="117">
        <f t="shared" ca="1" si="57"/>
        <v>2010.751</v>
      </c>
      <c r="D82" s="117">
        <f t="shared" ca="1" si="58"/>
        <v>2003.521</v>
      </c>
      <c r="E82" s="117">
        <f t="shared" ca="1" si="59"/>
        <v>1989.3510000000001</v>
      </c>
      <c r="F82" s="117">
        <f t="shared" ca="1" si="60"/>
        <v>2480.9409999999998</v>
      </c>
      <c r="G82" s="117">
        <f t="shared" ca="1" si="61"/>
        <v>2481.971</v>
      </c>
      <c r="H82" s="117">
        <f t="shared" ca="1" si="62"/>
        <v>2479.8609999999999</v>
      </c>
      <c r="I82" s="117">
        <f t="shared" ca="1" si="63"/>
        <v>2479.3009999999999</v>
      </c>
      <c r="J82" s="117">
        <f t="shared" ca="1" si="64"/>
        <v>2477.3909999999996</v>
      </c>
      <c r="K82" s="117">
        <f t="shared" ca="1" si="65"/>
        <v>2481.201</v>
      </c>
      <c r="L82" s="117">
        <f t="shared" ca="1" si="66"/>
        <v>2481.1210000000001</v>
      </c>
      <c r="M82" s="117">
        <f t="shared" ca="1" si="67"/>
        <v>2480.8909999999996</v>
      </c>
      <c r="N82" s="117">
        <f t="shared" ca="1" si="68"/>
        <v>2481.181</v>
      </c>
      <c r="O82" s="117">
        <f t="shared" ca="1" si="69"/>
        <v>2480.0609999999997</v>
      </c>
      <c r="P82" s="117">
        <f t="shared" ca="1" si="70"/>
        <v>2481.181</v>
      </c>
      <c r="Q82" s="117">
        <f t="shared" ca="1" si="71"/>
        <v>2480.491</v>
      </c>
      <c r="R82" s="117">
        <f t="shared" ca="1" si="72"/>
        <v>2481.0909999999999</v>
      </c>
      <c r="S82" s="117">
        <f t="shared" ca="1" si="73"/>
        <v>2045.2910000000002</v>
      </c>
      <c r="T82" s="117">
        <f t="shared" ca="1" si="74"/>
        <v>2051.6210000000001</v>
      </c>
      <c r="U82" s="117">
        <f t="shared" ca="1" si="75"/>
        <v>2054.8409999999999</v>
      </c>
      <c r="V82" s="117">
        <f t="shared" ca="1" si="76"/>
        <v>2061.2809999999999</v>
      </c>
      <c r="W82" s="117">
        <f t="shared" ca="1" si="77"/>
        <v>2038.941</v>
      </c>
      <c r="X82" s="117">
        <f t="shared" ca="1" si="78"/>
        <v>2036.501</v>
      </c>
      <c r="Y82" s="117">
        <f t="shared" ca="1" si="79"/>
        <v>2009.9110000000001</v>
      </c>
      <c r="Z82" s="34"/>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row>
    <row r="83" spans="1:50" s="136" customFormat="1" ht="18.75">
      <c r="A83" s="26">
        <v>29</v>
      </c>
      <c r="B83" s="117">
        <f t="shared" ca="1" si="56"/>
        <v>2012.9309999999998</v>
      </c>
      <c r="C83" s="117">
        <f t="shared" ca="1" si="57"/>
        <v>2009.3610000000001</v>
      </c>
      <c r="D83" s="117">
        <f t="shared" ca="1" si="58"/>
        <v>2000.981</v>
      </c>
      <c r="E83" s="117">
        <f t="shared" ca="1" si="59"/>
        <v>1972.011</v>
      </c>
      <c r="F83" s="117">
        <f t="shared" ca="1" si="60"/>
        <v>1981.9110000000001</v>
      </c>
      <c r="G83" s="117">
        <f t="shared" ca="1" si="61"/>
        <v>2000.6509999999998</v>
      </c>
      <c r="H83" s="117">
        <f t="shared" ca="1" si="62"/>
        <v>1995.9110000000001</v>
      </c>
      <c r="I83" s="117">
        <f t="shared" ca="1" si="63"/>
        <v>1996.191</v>
      </c>
      <c r="J83" s="117">
        <f t="shared" ca="1" si="64"/>
        <v>2010.481</v>
      </c>
      <c r="K83" s="117">
        <f t="shared" ca="1" si="65"/>
        <v>2005.461</v>
      </c>
      <c r="L83" s="117">
        <f t="shared" ca="1" si="66"/>
        <v>2006.261</v>
      </c>
      <c r="M83" s="117">
        <f t="shared" ca="1" si="67"/>
        <v>2009.6210000000001</v>
      </c>
      <c r="N83" s="117">
        <f t="shared" ca="1" si="68"/>
        <v>2020.3810000000001</v>
      </c>
      <c r="O83" s="117">
        <f t="shared" ca="1" si="69"/>
        <v>2026.3009999999999</v>
      </c>
      <c r="P83" s="117">
        <f t="shared" ca="1" si="70"/>
        <v>2023.201</v>
      </c>
      <c r="Q83" s="117">
        <f t="shared" ca="1" si="71"/>
        <v>2025.461</v>
      </c>
      <c r="R83" s="117">
        <f t="shared" ca="1" si="72"/>
        <v>2033.2809999999999</v>
      </c>
      <c r="S83" s="117">
        <f t="shared" ca="1" si="73"/>
        <v>2014.3309999999999</v>
      </c>
      <c r="T83" s="117">
        <f t="shared" ca="1" si="74"/>
        <v>2018.0710000000001</v>
      </c>
      <c r="U83" s="117">
        <f t="shared" ca="1" si="75"/>
        <v>2031.7809999999999</v>
      </c>
      <c r="V83" s="117">
        <f t="shared" ca="1" si="76"/>
        <v>2056.2309999999998</v>
      </c>
      <c r="W83" s="117">
        <f t="shared" ca="1" si="77"/>
        <v>2054.1109999999999</v>
      </c>
      <c r="X83" s="117">
        <f t="shared" ca="1" si="78"/>
        <v>2039.8910000000001</v>
      </c>
      <c r="Y83" s="117">
        <f t="shared" ca="1" si="79"/>
        <v>2013.8209999999999</v>
      </c>
    </row>
    <row r="84" spans="1:50" s="136" customFormat="1" ht="18.75">
      <c r="A84" s="26">
        <v>30</v>
      </c>
      <c r="B84" s="117">
        <f t="shared" ca="1" si="56"/>
        <v>2003.8110000000001</v>
      </c>
      <c r="C84" s="117">
        <f t="shared" ca="1" si="57"/>
        <v>2002.3209999999999</v>
      </c>
      <c r="D84" s="117">
        <f t="shared" ca="1" si="58"/>
        <v>1987.2809999999999</v>
      </c>
      <c r="E84" s="117">
        <f t="shared" ca="1" si="59"/>
        <v>1886.6109999999999</v>
      </c>
      <c r="F84" s="117">
        <f t="shared" ca="1" si="60"/>
        <v>1926.1610000000001</v>
      </c>
      <c r="G84" s="117">
        <f t="shared" ca="1" si="61"/>
        <v>1980.7409999999998</v>
      </c>
      <c r="H84" s="117">
        <f t="shared" ca="1" si="62"/>
        <v>1929.1009999999999</v>
      </c>
      <c r="I84" s="117">
        <f t="shared" ca="1" si="63"/>
        <v>1970.261</v>
      </c>
      <c r="J84" s="117">
        <f t="shared" ca="1" si="64"/>
        <v>2001.3209999999999</v>
      </c>
      <c r="K84" s="117">
        <f t="shared" ca="1" si="65"/>
        <v>1998.941</v>
      </c>
      <c r="L84" s="117">
        <f t="shared" ca="1" si="66"/>
        <v>1998.2809999999999</v>
      </c>
      <c r="M84" s="117">
        <f t="shared" ca="1" si="67"/>
        <v>2000.7809999999999</v>
      </c>
      <c r="N84" s="117">
        <f t="shared" ca="1" si="68"/>
        <v>2009.921</v>
      </c>
      <c r="O84" s="117">
        <f t="shared" ca="1" si="69"/>
        <v>2015.1409999999998</v>
      </c>
      <c r="P84" s="117">
        <f t="shared" ca="1" si="70"/>
        <v>2012.0309999999999</v>
      </c>
      <c r="Q84" s="117">
        <f t="shared" ca="1" si="71"/>
        <v>2017.1009999999999</v>
      </c>
      <c r="R84" s="117">
        <f t="shared" ca="1" si="72"/>
        <v>2029.7409999999998</v>
      </c>
      <c r="S84" s="117">
        <f t="shared" ca="1" si="73"/>
        <v>2012.8509999999999</v>
      </c>
      <c r="T84" s="117">
        <f t="shared" ca="1" si="74"/>
        <v>2024.701</v>
      </c>
      <c r="U84" s="117">
        <f t="shared" ca="1" si="75"/>
        <v>2023.441</v>
      </c>
      <c r="V84" s="117">
        <f t="shared" ca="1" si="76"/>
        <v>2040.761</v>
      </c>
      <c r="W84" s="117">
        <f t="shared" ca="1" si="77"/>
        <v>2037.211</v>
      </c>
      <c r="X84" s="117">
        <f t="shared" ca="1" si="78"/>
        <v>2036.3609999999999</v>
      </c>
      <c r="Y84" s="117">
        <f t="shared" ca="1" si="79"/>
        <v>2011.9110000000001</v>
      </c>
    </row>
    <row r="85" spans="1:50" s="136" customFormat="1" ht="18.75">
      <c r="A85" s="26"/>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row>
    <row r="86" spans="1:50" s="21" customFormat="1"/>
    <row r="87" spans="1:50" s="21" customFormat="1" ht="36.75" customHeight="1">
      <c r="A87" s="222" t="s">
        <v>20</v>
      </c>
      <c r="B87" s="223" t="s">
        <v>87</v>
      </c>
      <c r="C87" s="223"/>
      <c r="D87" s="223"/>
      <c r="E87" s="223"/>
      <c r="F87" s="223"/>
      <c r="G87" s="223"/>
      <c r="H87" s="223"/>
      <c r="I87" s="223"/>
      <c r="J87" s="223"/>
      <c r="K87" s="223"/>
      <c r="L87" s="223"/>
      <c r="M87" s="223"/>
      <c r="N87" s="223"/>
      <c r="O87" s="223"/>
      <c r="P87" s="223"/>
      <c r="Q87" s="223"/>
      <c r="R87" s="223"/>
      <c r="S87" s="223"/>
      <c r="T87" s="223"/>
      <c r="U87" s="223"/>
      <c r="V87" s="223"/>
      <c r="W87" s="223"/>
      <c r="X87" s="223"/>
      <c r="Y87" s="224"/>
      <c r="Z87" s="239"/>
      <c r="AA87" s="235"/>
      <c r="AB87" s="235"/>
      <c r="AC87" s="235"/>
      <c r="AD87" s="235"/>
      <c r="AE87" s="235"/>
      <c r="AF87" s="235"/>
      <c r="AG87" s="235"/>
      <c r="AH87" s="235"/>
      <c r="AI87" s="235"/>
      <c r="AJ87" s="235"/>
      <c r="AK87" s="235"/>
      <c r="AL87" s="235"/>
      <c r="AM87" s="235"/>
      <c r="AN87" s="235"/>
      <c r="AO87" s="235"/>
      <c r="AP87" s="235"/>
      <c r="AQ87" s="235"/>
      <c r="AR87" s="235"/>
      <c r="AS87" s="235"/>
      <c r="AT87" s="235"/>
      <c r="AU87" s="235"/>
      <c r="AV87" s="235"/>
      <c r="AW87" s="235"/>
      <c r="AX87" s="235"/>
    </row>
    <row r="88" spans="1:50" s="21" customFormat="1" ht="18.75" customHeight="1">
      <c r="A88" s="222"/>
      <c r="B88" s="219" t="s">
        <v>38</v>
      </c>
      <c r="C88" s="219" t="s">
        <v>39</v>
      </c>
      <c r="D88" s="219" t="s">
        <v>40</v>
      </c>
      <c r="E88" s="219" t="s">
        <v>41</v>
      </c>
      <c r="F88" s="219" t="s">
        <v>42</v>
      </c>
      <c r="G88" s="219" t="s">
        <v>43</v>
      </c>
      <c r="H88" s="219" t="s">
        <v>44</v>
      </c>
      <c r="I88" s="219" t="s">
        <v>45</v>
      </c>
      <c r="J88" s="219" t="s">
        <v>46</v>
      </c>
      <c r="K88" s="219" t="s">
        <v>47</v>
      </c>
      <c r="L88" s="219" t="s">
        <v>48</v>
      </c>
      <c r="M88" s="219" t="s">
        <v>49</v>
      </c>
      <c r="N88" s="219" t="s">
        <v>50</v>
      </c>
      <c r="O88" s="219" t="s">
        <v>51</v>
      </c>
      <c r="P88" s="219" t="s">
        <v>52</v>
      </c>
      <c r="Q88" s="219" t="s">
        <v>53</v>
      </c>
      <c r="R88" s="219" t="s">
        <v>54</v>
      </c>
      <c r="S88" s="219" t="s">
        <v>55</v>
      </c>
      <c r="T88" s="219" t="s">
        <v>56</v>
      </c>
      <c r="U88" s="219" t="s">
        <v>57</v>
      </c>
      <c r="V88" s="219" t="s">
        <v>58</v>
      </c>
      <c r="W88" s="219" t="s">
        <v>59</v>
      </c>
      <c r="X88" s="219" t="s">
        <v>60</v>
      </c>
      <c r="Y88" s="236" t="s">
        <v>61</v>
      </c>
      <c r="Z88" s="239"/>
      <c r="AA88" s="235"/>
      <c r="AB88" s="235"/>
      <c r="AC88" s="235"/>
      <c r="AD88" s="235"/>
      <c r="AE88" s="235"/>
      <c r="AF88" s="235"/>
      <c r="AG88" s="235"/>
      <c r="AH88" s="235"/>
      <c r="AI88" s="235"/>
      <c r="AJ88" s="235"/>
      <c r="AK88" s="235"/>
      <c r="AL88" s="235"/>
      <c r="AM88" s="235"/>
      <c r="AN88" s="235"/>
      <c r="AO88" s="235"/>
      <c r="AP88" s="235"/>
      <c r="AQ88" s="235"/>
      <c r="AR88" s="235"/>
      <c r="AS88" s="235"/>
      <c r="AT88" s="235"/>
      <c r="AU88" s="235"/>
      <c r="AV88" s="235"/>
      <c r="AW88" s="235"/>
      <c r="AX88" s="235"/>
    </row>
    <row r="89" spans="1:50" s="21" customFormat="1" ht="12.75" customHeight="1">
      <c r="A89" s="222"/>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37"/>
      <c r="Z89" s="239"/>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5"/>
    </row>
    <row r="90" spans="1:50" s="21" customFormat="1" ht="18.75">
      <c r="A90" s="26">
        <v>1</v>
      </c>
      <c r="B90" s="117">
        <f ca="1">AA20+$Z$13+ROUND((AA20*0.31*11.96%),2)</f>
        <v>2253.2350000000001</v>
      </c>
      <c r="C90" s="117">
        <f t="shared" ref="C90:Y90" ca="1" si="80">AB20+$Z$13+ROUND((AB20*0.31*11.96%),2)</f>
        <v>2208.5749999999998</v>
      </c>
      <c r="D90" s="117">
        <f t="shared" ca="1" si="80"/>
        <v>2204.6750000000002</v>
      </c>
      <c r="E90" s="117">
        <f t="shared" ca="1" si="80"/>
        <v>2199.0049999999997</v>
      </c>
      <c r="F90" s="117">
        <f t="shared" ca="1" si="80"/>
        <v>2218.585</v>
      </c>
      <c r="G90" s="117">
        <f t="shared" ca="1" si="80"/>
        <v>2216.7950000000001</v>
      </c>
      <c r="H90" s="117">
        <f t="shared" ca="1" si="80"/>
        <v>2232.0450000000001</v>
      </c>
      <c r="I90" s="117">
        <f t="shared" ca="1" si="80"/>
        <v>2247.105</v>
      </c>
      <c r="J90" s="117">
        <f t="shared" ca="1" si="80"/>
        <v>2260.875</v>
      </c>
      <c r="K90" s="117">
        <f t="shared" ca="1" si="80"/>
        <v>2262.6550000000002</v>
      </c>
      <c r="L90" s="117">
        <f t="shared" ca="1" si="80"/>
        <v>2251.625</v>
      </c>
      <c r="M90" s="117">
        <f t="shared" ca="1" si="80"/>
        <v>2249.3450000000003</v>
      </c>
      <c r="N90" s="117">
        <f t="shared" ca="1" si="80"/>
        <v>2251.105</v>
      </c>
      <c r="O90" s="117">
        <f t="shared" ca="1" si="80"/>
        <v>2257.5250000000001</v>
      </c>
      <c r="P90" s="117">
        <f t="shared" ca="1" si="80"/>
        <v>2258.375</v>
      </c>
      <c r="Q90" s="117">
        <f t="shared" ca="1" si="80"/>
        <v>2253.3650000000002</v>
      </c>
      <c r="R90" s="117">
        <f t="shared" ca="1" si="80"/>
        <v>2255.3449999999998</v>
      </c>
      <c r="S90" s="117">
        <f t="shared" ca="1" si="80"/>
        <v>2254.875</v>
      </c>
      <c r="T90" s="117">
        <f t="shared" ca="1" si="80"/>
        <v>2245.0449999999996</v>
      </c>
      <c r="U90" s="117">
        <f t="shared" ca="1" si="80"/>
        <v>2272.5050000000001</v>
      </c>
      <c r="V90" s="117">
        <f t="shared" ca="1" si="80"/>
        <v>2289.625</v>
      </c>
      <c r="W90" s="117">
        <f t="shared" ca="1" si="80"/>
        <v>2272.2950000000001</v>
      </c>
      <c r="X90" s="117">
        <f t="shared" ca="1" si="80"/>
        <v>2266.9349999999999</v>
      </c>
      <c r="Y90" s="117">
        <f t="shared" ca="1" si="80"/>
        <v>2250.9850000000001</v>
      </c>
      <c r="Z90" s="34"/>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row>
    <row r="91" spans="1:50" s="21" customFormat="1" ht="18.75">
      <c r="A91" s="26">
        <v>2</v>
      </c>
      <c r="B91" s="117">
        <f t="shared" ref="B91:B119" ca="1" si="81">AA21+$Z$13+ROUND((AA21*0.31*11.96%),2)</f>
        <v>2271.895</v>
      </c>
      <c r="C91" s="117">
        <f t="shared" ref="C91:C119" ca="1" si="82">AB21+$Z$13+ROUND((AB21*0.31*11.96%),2)</f>
        <v>2259.8450000000003</v>
      </c>
      <c r="D91" s="117">
        <f t="shared" ref="D91:D119" ca="1" si="83">AC21+$Z$13+ROUND((AC21*0.31*11.96%),2)</f>
        <v>2247.3449999999998</v>
      </c>
      <c r="E91" s="117">
        <f t="shared" ref="E91:E119" ca="1" si="84">AD21+$Z$13+ROUND((AD21*0.31*11.96%),2)</f>
        <v>2236.6550000000002</v>
      </c>
      <c r="F91" s="117">
        <f t="shared" ref="F91:F119" ca="1" si="85">AE21+$Z$13+ROUND((AE21*0.31*11.96%),2)</f>
        <v>2222.395</v>
      </c>
      <c r="G91" s="117">
        <f t="shared" ref="G91:G119" ca="1" si="86">AF21+$Z$13+ROUND((AF21*0.31*11.96%),2)</f>
        <v>2227.085</v>
      </c>
      <c r="H91" s="117">
        <f t="shared" ref="H91:H119" ca="1" si="87">AG21+$Z$13+ROUND((AG21*0.31*11.96%),2)</f>
        <v>2251.1750000000002</v>
      </c>
      <c r="I91" s="117">
        <f t="shared" ref="I91:I119" ca="1" si="88">AH21+$Z$13+ROUND((AH21*0.31*11.96%),2)</f>
        <v>2262.7750000000001</v>
      </c>
      <c r="J91" s="117">
        <f t="shared" ref="J91:J119" ca="1" si="89">AI21+$Z$13+ROUND((AI21*0.31*11.96%),2)</f>
        <v>2282.2249999999999</v>
      </c>
      <c r="K91" s="117">
        <f t="shared" ref="K91:K119" ca="1" si="90">AJ21+$Z$13+ROUND((AJ21*0.31*11.96%),2)</f>
        <v>2283.3349999999996</v>
      </c>
      <c r="L91" s="117">
        <f t="shared" ref="L91:L119" ca="1" si="91">AK21+$Z$13+ROUND((AK21*0.31*11.96%),2)</f>
        <v>2278.7150000000001</v>
      </c>
      <c r="M91" s="117">
        <f t="shared" ref="M91:M119" ca="1" si="92">AL21+$Z$13+ROUND((AL21*0.31*11.96%),2)</f>
        <v>2252.9349999999999</v>
      </c>
      <c r="N91" s="117">
        <f t="shared" ref="N91:N119" ca="1" si="93">AM21+$Z$13+ROUND((AM21*0.31*11.96%),2)</f>
        <v>2276.7449999999999</v>
      </c>
      <c r="O91" s="117">
        <f t="shared" ref="O91:O119" ca="1" si="94">AN21+$Z$13+ROUND((AN21*0.31*11.96%),2)</f>
        <v>2279.2249999999999</v>
      </c>
      <c r="P91" s="117">
        <f t="shared" ref="P91:P119" ca="1" si="95">AO21+$Z$13+ROUND((AO21*0.31*11.96%),2)</f>
        <v>2280.3850000000002</v>
      </c>
      <c r="Q91" s="117">
        <f t="shared" ref="Q91:Q119" ca="1" si="96">AP21+$Z$13+ROUND((AP21*0.31*11.96%),2)</f>
        <v>2281.5750000000003</v>
      </c>
      <c r="R91" s="117">
        <f t="shared" ref="R91:R119" ca="1" si="97">AQ21+$Z$13+ROUND((AQ21*0.31*11.96%),2)</f>
        <v>2292.9949999999999</v>
      </c>
      <c r="S91" s="117">
        <f t="shared" ref="S91:S119" ca="1" si="98">AR21+$Z$13+ROUND((AR21*0.31*11.96%),2)</f>
        <v>2295.5050000000001</v>
      </c>
      <c r="T91" s="117">
        <f t="shared" ref="T91:T119" ca="1" si="99">AS21+$Z$13+ROUND((AS21*0.31*11.96%),2)</f>
        <v>2284.5349999999999</v>
      </c>
      <c r="U91" s="117">
        <f t="shared" ref="U91:U119" ca="1" si="100">AT21+$Z$13+ROUND((AT21*0.31*11.96%),2)</f>
        <v>2300.0750000000003</v>
      </c>
      <c r="V91" s="117">
        <f t="shared" ref="V91:V119" ca="1" si="101">AU21+$Z$13+ROUND((AU21*0.31*11.96%),2)</f>
        <v>2301.7750000000001</v>
      </c>
      <c r="W91" s="117">
        <f t="shared" ref="W91:W119" ca="1" si="102">AV21+$Z$13+ROUND((AV21*0.31*11.96%),2)</f>
        <v>2279.415</v>
      </c>
      <c r="X91" s="117">
        <f t="shared" ref="X91:X119" ca="1" si="103">AW21+$Z$13+ROUND((AW21*0.31*11.96%),2)</f>
        <v>2273.5050000000001</v>
      </c>
      <c r="Y91" s="117">
        <f t="shared" ref="Y91:Y119" ca="1" si="104">AX21+$Z$13+ROUND((AX21*0.31*11.96%),2)</f>
        <v>2269.7550000000001</v>
      </c>
      <c r="Z91" s="34"/>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row>
    <row r="92" spans="1:50" s="21" customFormat="1" ht="18.75">
      <c r="A92" s="26">
        <v>3</v>
      </c>
      <c r="B92" s="117">
        <f t="shared" ca="1" si="81"/>
        <v>2255.5249999999996</v>
      </c>
      <c r="C92" s="117">
        <f t="shared" ca="1" si="82"/>
        <v>2245.5749999999998</v>
      </c>
      <c r="D92" s="117">
        <f t="shared" ca="1" si="83"/>
        <v>2234.7150000000001</v>
      </c>
      <c r="E92" s="117">
        <f t="shared" ca="1" si="84"/>
        <v>2203.5350000000003</v>
      </c>
      <c r="F92" s="117">
        <f t="shared" ca="1" si="85"/>
        <v>2227.665</v>
      </c>
      <c r="G92" s="117">
        <f t="shared" ca="1" si="86"/>
        <v>2292.1049999999996</v>
      </c>
      <c r="H92" s="117">
        <f t="shared" ca="1" si="87"/>
        <v>2297.2849999999999</v>
      </c>
      <c r="I92" s="117">
        <f t="shared" ca="1" si="88"/>
        <v>2298.335</v>
      </c>
      <c r="J92" s="117">
        <f t="shared" ca="1" si="89"/>
        <v>2324.3249999999998</v>
      </c>
      <c r="K92" s="117">
        <f t="shared" ca="1" si="90"/>
        <v>2357.1550000000002</v>
      </c>
      <c r="L92" s="117">
        <f t="shared" ca="1" si="91"/>
        <v>2338.875</v>
      </c>
      <c r="M92" s="117">
        <f t="shared" ca="1" si="92"/>
        <v>2318.5349999999999</v>
      </c>
      <c r="N92" s="117">
        <f t="shared" ca="1" si="93"/>
        <v>2317.1349999999998</v>
      </c>
      <c r="O92" s="117">
        <f t="shared" ca="1" si="94"/>
        <v>2320.6450000000004</v>
      </c>
      <c r="P92" s="117">
        <f t="shared" ca="1" si="95"/>
        <v>2317.7149999999997</v>
      </c>
      <c r="Q92" s="117">
        <f t="shared" ca="1" si="96"/>
        <v>2319.4749999999999</v>
      </c>
      <c r="R92" s="117">
        <f t="shared" ca="1" si="97"/>
        <v>2318.665</v>
      </c>
      <c r="S92" s="117">
        <f t="shared" ca="1" si="98"/>
        <v>2315.1950000000002</v>
      </c>
      <c r="T92" s="117">
        <f t="shared" ca="1" si="99"/>
        <v>2297.7249999999999</v>
      </c>
      <c r="U92" s="117">
        <f t="shared" ca="1" si="100"/>
        <v>2319.835</v>
      </c>
      <c r="V92" s="117">
        <f t="shared" ca="1" si="101"/>
        <v>2299.0349999999999</v>
      </c>
      <c r="W92" s="117">
        <f t="shared" ca="1" si="102"/>
        <v>2280.4450000000002</v>
      </c>
      <c r="X92" s="117">
        <f t="shared" ca="1" si="103"/>
        <v>2280.6849999999999</v>
      </c>
      <c r="Y92" s="117">
        <f t="shared" ca="1" si="104"/>
        <v>2233.6150000000002</v>
      </c>
      <c r="Z92" s="34"/>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row>
    <row r="93" spans="1:50" s="21" customFormat="1" ht="18.75">
      <c r="A93" s="26">
        <v>4</v>
      </c>
      <c r="B93" s="117">
        <f t="shared" ca="1" si="81"/>
        <v>2192.105</v>
      </c>
      <c r="C93" s="117">
        <f t="shared" ca="1" si="82"/>
        <v>2188.7550000000001</v>
      </c>
      <c r="D93" s="117">
        <f t="shared" ca="1" si="83"/>
        <v>2185.7849999999999</v>
      </c>
      <c r="E93" s="117">
        <f t="shared" ca="1" si="84"/>
        <v>2175.5149999999999</v>
      </c>
      <c r="F93" s="117">
        <f t="shared" ca="1" si="85"/>
        <v>2187.0250000000001</v>
      </c>
      <c r="G93" s="117">
        <f t="shared" ca="1" si="86"/>
        <v>2252.9450000000002</v>
      </c>
      <c r="H93" s="117">
        <f t="shared" ca="1" si="87"/>
        <v>2255.6550000000002</v>
      </c>
      <c r="I93" s="117">
        <f t="shared" ca="1" si="88"/>
        <v>2258.7750000000001</v>
      </c>
      <c r="J93" s="117">
        <f t="shared" ca="1" si="89"/>
        <v>2289.395</v>
      </c>
      <c r="K93" s="117">
        <f t="shared" ca="1" si="90"/>
        <v>2290.5349999999999</v>
      </c>
      <c r="L93" s="117">
        <f t="shared" ca="1" si="91"/>
        <v>2287.6549999999997</v>
      </c>
      <c r="M93" s="117">
        <f t="shared" ca="1" si="92"/>
        <v>2285.7049999999999</v>
      </c>
      <c r="N93" s="117">
        <f t="shared" ca="1" si="93"/>
        <v>2281.9650000000001</v>
      </c>
      <c r="O93" s="117">
        <f t="shared" ca="1" si="94"/>
        <v>2288.4850000000001</v>
      </c>
      <c r="P93" s="117">
        <f t="shared" ca="1" si="95"/>
        <v>2291.085</v>
      </c>
      <c r="Q93" s="117">
        <f t="shared" ca="1" si="96"/>
        <v>2284.9849999999997</v>
      </c>
      <c r="R93" s="117">
        <f t="shared" ca="1" si="97"/>
        <v>2285.4549999999999</v>
      </c>
      <c r="S93" s="117">
        <f t="shared" ca="1" si="98"/>
        <v>2276.5149999999999</v>
      </c>
      <c r="T93" s="117">
        <f t="shared" ca="1" si="99"/>
        <v>2273.2450000000003</v>
      </c>
      <c r="U93" s="117">
        <f t="shared" ca="1" si="100"/>
        <v>2289.5549999999998</v>
      </c>
      <c r="V93" s="117">
        <f t="shared" ca="1" si="101"/>
        <v>2283.1549999999997</v>
      </c>
      <c r="W93" s="117">
        <f t="shared" ca="1" si="102"/>
        <v>2222.5650000000001</v>
      </c>
      <c r="X93" s="117">
        <f t="shared" ca="1" si="103"/>
        <v>2242.9549999999999</v>
      </c>
      <c r="Y93" s="117">
        <f t="shared" ca="1" si="104"/>
        <v>2225.1749999999997</v>
      </c>
      <c r="Z93" s="34"/>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row>
    <row r="94" spans="1:50" s="21" customFormat="1" ht="18.75">
      <c r="A94" s="26">
        <v>5</v>
      </c>
      <c r="B94" s="117">
        <f t="shared" ca="1" si="81"/>
        <v>2204.5050000000001</v>
      </c>
      <c r="C94" s="117">
        <f t="shared" ca="1" si="82"/>
        <v>2179.1149999999998</v>
      </c>
      <c r="D94" s="117">
        <f t="shared" ca="1" si="83"/>
        <v>2174.7249999999999</v>
      </c>
      <c r="E94" s="117">
        <f t="shared" ca="1" si="84"/>
        <v>2144.645</v>
      </c>
      <c r="F94" s="117">
        <f t="shared" ca="1" si="85"/>
        <v>2160.0450000000001</v>
      </c>
      <c r="G94" s="117">
        <f t="shared" ca="1" si="86"/>
        <v>2229.6450000000004</v>
      </c>
      <c r="H94" s="117">
        <f t="shared" ca="1" si="87"/>
        <v>2331.4549999999999</v>
      </c>
      <c r="I94" s="117">
        <f t="shared" ca="1" si="88"/>
        <v>2356.7150000000001</v>
      </c>
      <c r="J94" s="117">
        <f t="shared" ca="1" si="89"/>
        <v>2370.4250000000002</v>
      </c>
      <c r="K94" s="117">
        <f t="shared" ca="1" si="90"/>
        <v>2368.1849999999999</v>
      </c>
      <c r="L94" s="117">
        <f t="shared" ca="1" si="91"/>
        <v>2357.7150000000001</v>
      </c>
      <c r="M94" s="117">
        <f t="shared" ca="1" si="92"/>
        <v>2336.6749999999997</v>
      </c>
      <c r="N94" s="117">
        <f t="shared" ca="1" si="93"/>
        <v>2334.0749999999998</v>
      </c>
      <c r="O94" s="117">
        <f t="shared" ca="1" si="94"/>
        <v>2355.0149999999999</v>
      </c>
      <c r="P94" s="117">
        <f t="shared" ca="1" si="95"/>
        <v>2360.8149999999996</v>
      </c>
      <c r="Q94" s="117">
        <f t="shared" ca="1" si="96"/>
        <v>2348.0149999999999</v>
      </c>
      <c r="R94" s="117">
        <f t="shared" ca="1" si="97"/>
        <v>2358.9850000000001</v>
      </c>
      <c r="S94" s="117">
        <f t="shared" ca="1" si="98"/>
        <v>2327.5350000000003</v>
      </c>
      <c r="T94" s="117">
        <f t="shared" ca="1" si="99"/>
        <v>2329.625</v>
      </c>
      <c r="U94" s="117">
        <f t="shared" ca="1" si="100"/>
        <v>2278.8649999999998</v>
      </c>
      <c r="V94" s="117">
        <f t="shared" ca="1" si="101"/>
        <v>2259.2049999999999</v>
      </c>
      <c r="W94" s="117">
        <f t="shared" ca="1" si="102"/>
        <v>2229.625</v>
      </c>
      <c r="X94" s="117">
        <f t="shared" ca="1" si="103"/>
        <v>2229.0050000000001</v>
      </c>
      <c r="Y94" s="117">
        <f t="shared" ca="1" si="104"/>
        <v>2199.5749999999998</v>
      </c>
      <c r="Z94" s="34"/>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row>
    <row r="95" spans="1:50" s="21" customFormat="1" ht="18.75">
      <c r="A95" s="26">
        <v>6</v>
      </c>
      <c r="B95" s="117">
        <f t="shared" ca="1" si="81"/>
        <v>2247.0250000000001</v>
      </c>
      <c r="C95" s="117">
        <f t="shared" ca="1" si="82"/>
        <v>2225.5350000000003</v>
      </c>
      <c r="D95" s="117">
        <f t="shared" ca="1" si="83"/>
        <v>2154.8149999999996</v>
      </c>
      <c r="E95" s="117">
        <f t="shared" ca="1" si="84"/>
        <v>2135.355</v>
      </c>
      <c r="F95" s="117">
        <f t="shared" ca="1" si="85"/>
        <v>2157.3649999999998</v>
      </c>
      <c r="G95" s="117">
        <f t="shared" ca="1" si="86"/>
        <v>2224.1549999999997</v>
      </c>
      <c r="H95" s="117">
        <f t="shared" ca="1" si="87"/>
        <v>2277.3249999999998</v>
      </c>
      <c r="I95" s="117">
        <f t="shared" ca="1" si="88"/>
        <v>2281.165</v>
      </c>
      <c r="J95" s="117">
        <f t="shared" ca="1" si="89"/>
        <v>2288.9349999999999</v>
      </c>
      <c r="K95" s="117">
        <f t="shared" ca="1" si="90"/>
        <v>2289.5050000000001</v>
      </c>
      <c r="L95" s="117">
        <f t="shared" ca="1" si="91"/>
        <v>2290.0950000000003</v>
      </c>
      <c r="M95" s="117">
        <f t="shared" ca="1" si="92"/>
        <v>2286.1650000000004</v>
      </c>
      <c r="N95" s="117">
        <f t="shared" ca="1" si="93"/>
        <v>2284.3150000000001</v>
      </c>
      <c r="O95" s="117">
        <f t="shared" ca="1" si="94"/>
        <v>2285.6450000000004</v>
      </c>
      <c r="P95" s="117">
        <f t="shared" ca="1" si="95"/>
        <v>2286.4849999999997</v>
      </c>
      <c r="Q95" s="117">
        <f t="shared" ca="1" si="96"/>
        <v>2288.585</v>
      </c>
      <c r="R95" s="117">
        <f t="shared" ca="1" si="97"/>
        <v>2288.375</v>
      </c>
      <c r="S95" s="117">
        <f t="shared" ca="1" si="98"/>
        <v>2273.105</v>
      </c>
      <c r="T95" s="117">
        <f t="shared" ca="1" si="99"/>
        <v>2285.9850000000001</v>
      </c>
      <c r="U95" s="117">
        <f t="shared" ca="1" si="100"/>
        <v>2303.7149999999997</v>
      </c>
      <c r="V95" s="117">
        <f t="shared" ca="1" si="101"/>
        <v>2301.1549999999997</v>
      </c>
      <c r="W95" s="117">
        <f t="shared" ca="1" si="102"/>
        <v>2287.9850000000001</v>
      </c>
      <c r="X95" s="117">
        <f t="shared" ca="1" si="103"/>
        <v>2270.1049999999996</v>
      </c>
      <c r="Y95" s="117">
        <f t="shared" ca="1" si="104"/>
        <v>2247.2649999999999</v>
      </c>
      <c r="Z95" s="34"/>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row>
    <row r="96" spans="1:50" s="21" customFormat="1" ht="18.75">
      <c r="A96" s="26">
        <v>7</v>
      </c>
      <c r="B96" s="117">
        <f t="shared" ca="1" si="81"/>
        <v>2250.3449999999998</v>
      </c>
      <c r="C96" s="117">
        <f t="shared" ca="1" si="82"/>
        <v>2230.1750000000002</v>
      </c>
      <c r="D96" s="117">
        <f t="shared" ca="1" si="83"/>
        <v>2201.0349999999999</v>
      </c>
      <c r="E96" s="117">
        <f t="shared" ca="1" si="84"/>
        <v>2177.7350000000001</v>
      </c>
      <c r="F96" s="117">
        <f t="shared" ca="1" si="85"/>
        <v>2197.5149999999999</v>
      </c>
      <c r="G96" s="117">
        <f t="shared" ca="1" si="86"/>
        <v>2256.5249999999996</v>
      </c>
      <c r="H96" s="117">
        <f t="shared" ca="1" si="87"/>
        <v>2277.855</v>
      </c>
      <c r="I96" s="117">
        <f t="shared" ca="1" si="88"/>
        <v>2279.1849999999999</v>
      </c>
      <c r="J96" s="117">
        <f t="shared" ca="1" si="89"/>
        <v>2286.2050000000004</v>
      </c>
      <c r="K96" s="117">
        <f t="shared" ca="1" si="90"/>
        <v>2321.9549999999999</v>
      </c>
      <c r="L96" s="117">
        <f t="shared" ca="1" si="91"/>
        <v>2320.1149999999998</v>
      </c>
      <c r="M96" s="117">
        <f t="shared" ca="1" si="92"/>
        <v>2313.7049999999999</v>
      </c>
      <c r="N96" s="117">
        <f t="shared" ca="1" si="93"/>
        <v>2284.3049999999998</v>
      </c>
      <c r="O96" s="117">
        <f t="shared" ca="1" si="94"/>
        <v>2285.7850000000003</v>
      </c>
      <c r="P96" s="117">
        <f t="shared" ca="1" si="95"/>
        <v>2281.9349999999999</v>
      </c>
      <c r="Q96" s="117">
        <f t="shared" ca="1" si="96"/>
        <v>2284.0949999999998</v>
      </c>
      <c r="R96" s="117">
        <f t="shared" ca="1" si="97"/>
        <v>2284.4549999999995</v>
      </c>
      <c r="S96" s="117">
        <f t="shared" ca="1" si="98"/>
        <v>2272.645</v>
      </c>
      <c r="T96" s="117">
        <f t="shared" ca="1" si="99"/>
        <v>2278.9749999999999</v>
      </c>
      <c r="U96" s="117">
        <f t="shared" ca="1" si="100"/>
        <v>2301.625</v>
      </c>
      <c r="V96" s="117">
        <f t="shared" ca="1" si="101"/>
        <v>2298.8249999999998</v>
      </c>
      <c r="W96" s="117">
        <f t="shared" ca="1" si="102"/>
        <v>2284.835</v>
      </c>
      <c r="X96" s="117">
        <f t="shared" ca="1" si="103"/>
        <v>2268.0650000000001</v>
      </c>
      <c r="Y96" s="117">
        <f t="shared" ca="1" si="104"/>
        <v>2241.7249999999999</v>
      </c>
      <c r="Z96" s="34"/>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row>
    <row r="97" spans="1:50" s="21" customFormat="1" ht="18.75">
      <c r="A97" s="26">
        <v>8</v>
      </c>
      <c r="B97" s="117">
        <f t="shared" ca="1" si="81"/>
        <v>2255.3150000000001</v>
      </c>
      <c r="C97" s="117">
        <f t="shared" ca="1" si="82"/>
        <v>2249.3249999999998</v>
      </c>
      <c r="D97" s="117">
        <f t="shared" ca="1" si="83"/>
        <v>2198.8949999999995</v>
      </c>
      <c r="E97" s="117">
        <f t="shared" ca="1" si="84"/>
        <v>2184.355</v>
      </c>
      <c r="F97" s="117">
        <f t="shared" ca="1" si="85"/>
        <v>2203.085</v>
      </c>
      <c r="G97" s="117">
        <f t="shared" ca="1" si="86"/>
        <v>2231.0949999999998</v>
      </c>
      <c r="H97" s="117">
        <f t="shared" ca="1" si="87"/>
        <v>2257.2249999999995</v>
      </c>
      <c r="I97" s="117">
        <f t="shared" ca="1" si="88"/>
        <v>2265.645</v>
      </c>
      <c r="J97" s="117">
        <f t="shared" ca="1" si="89"/>
        <v>2276.9749999999999</v>
      </c>
      <c r="K97" s="117">
        <f t="shared" ca="1" si="90"/>
        <v>2280.6749999999997</v>
      </c>
      <c r="L97" s="117">
        <f t="shared" ca="1" si="91"/>
        <v>2323.2249999999999</v>
      </c>
      <c r="M97" s="117">
        <f t="shared" ca="1" si="92"/>
        <v>2313.855</v>
      </c>
      <c r="N97" s="117">
        <f t="shared" ca="1" si="93"/>
        <v>2274.0650000000001</v>
      </c>
      <c r="O97" s="117">
        <f t="shared" ca="1" si="94"/>
        <v>2277.5649999999996</v>
      </c>
      <c r="P97" s="117">
        <f t="shared" ca="1" si="95"/>
        <v>2281.0349999999999</v>
      </c>
      <c r="Q97" s="117">
        <f t="shared" ca="1" si="96"/>
        <v>2304.2749999999996</v>
      </c>
      <c r="R97" s="117">
        <f t="shared" ca="1" si="97"/>
        <v>2281.415</v>
      </c>
      <c r="S97" s="117">
        <f t="shared" ca="1" si="98"/>
        <v>2275.5650000000001</v>
      </c>
      <c r="T97" s="117">
        <f t="shared" ca="1" si="99"/>
        <v>2276.6749999999997</v>
      </c>
      <c r="U97" s="117">
        <f t="shared" ca="1" si="100"/>
        <v>2330.2149999999997</v>
      </c>
      <c r="V97" s="117">
        <f t="shared" ca="1" si="101"/>
        <v>2356.1350000000002</v>
      </c>
      <c r="W97" s="117">
        <f t="shared" ca="1" si="102"/>
        <v>2353.2449999999999</v>
      </c>
      <c r="X97" s="117">
        <f t="shared" ca="1" si="103"/>
        <v>2278.1849999999995</v>
      </c>
      <c r="Y97" s="117">
        <f t="shared" ca="1" si="104"/>
        <v>2267.9250000000002</v>
      </c>
      <c r="Z97" s="34"/>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row>
    <row r="98" spans="1:50" s="21" customFormat="1" ht="18.75">
      <c r="A98" s="26">
        <v>9</v>
      </c>
      <c r="B98" s="117">
        <f t="shared" ca="1" si="81"/>
        <v>2228.1149999999998</v>
      </c>
      <c r="C98" s="117">
        <f t="shared" ca="1" si="82"/>
        <v>2210.7049999999999</v>
      </c>
      <c r="D98" s="117">
        <f t="shared" ca="1" si="83"/>
        <v>2185.895</v>
      </c>
      <c r="E98" s="117">
        <f t="shared" ca="1" si="84"/>
        <v>2187.2149999999997</v>
      </c>
      <c r="F98" s="117">
        <f t="shared" ca="1" si="85"/>
        <v>2188.4749999999999</v>
      </c>
      <c r="G98" s="117">
        <f t="shared" ca="1" si="86"/>
        <v>2200.7249999999999</v>
      </c>
      <c r="H98" s="117">
        <f t="shared" ca="1" si="87"/>
        <v>2209.895</v>
      </c>
      <c r="I98" s="117">
        <f t="shared" ca="1" si="88"/>
        <v>2239.1749999999997</v>
      </c>
      <c r="J98" s="117">
        <f t="shared" ca="1" si="89"/>
        <v>2254.2949999999996</v>
      </c>
      <c r="K98" s="117">
        <f t="shared" ca="1" si="90"/>
        <v>2257.9850000000001</v>
      </c>
      <c r="L98" s="117">
        <f t="shared" ca="1" si="91"/>
        <v>2277.8150000000001</v>
      </c>
      <c r="M98" s="117">
        <f t="shared" ca="1" si="92"/>
        <v>2265.4449999999997</v>
      </c>
      <c r="N98" s="117">
        <f t="shared" ca="1" si="93"/>
        <v>2261.2549999999997</v>
      </c>
      <c r="O98" s="117">
        <f t="shared" ca="1" si="94"/>
        <v>2264.2950000000001</v>
      </c>
      <c r="P98" s="117">
        <f t="shared" ca="1" si="95"/>
        <v>2267.8649999999998</v>
      </c>
      <c r="Q98" s="117">
        <f t="shared" ca="1" si="96"/>
        <v>2273.915</v>
      </c>
      <c r="R98" s="117">
        <f t="shared" ca="1" si="97"/>
        <v>2278.6750000000002</v>
      </c>
      <c r="S98" s="117">
        <f t="shared" ca="1" si="98"/>
        <v>2256.0749999999998</v>
      </c>
      <c r="T98" s="117">
        <f t="shared" ca="1" si="99"/>
        <v>2268.3749999999995</v>
      </c>
      <c r="U98" s="117">
        <f t="shared" ca="1" si="100"/>
        <v>2281.2849999999999</v>
      </c>
      <c r="V98" s="117">
        <f t="shared" ca="1" si="101"/>
        <v>2277.8849999999998</v>
      </c>
      <c r="W98" s="117">
        <f t="shared" ca="1" si="102"/>
        <v>2272.855</v>
      </c>
      <c r="X98" s="117">
        <f t="shared" ca="1" si="103"/>
        <v>2274.3150000000001</v>
      </c>
      <c r="Y98" s="117">
        <f t="shared" ca="1" si="104"/>
        <v>2264.0449999999996</v>
      </c>
      <c r="Z98" s="34"/>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row>
    <row r="99" spans="1:50" s="21" customFormat="1" ht="18.75">
      <c r="A99" s="26">
        <v>10</v>
      </c>
      <c r="B99" s="117">
        <f t="shared" ca="1" si="81"/>
        <v>2221.0049999999997</v>
      </c>
      <c r="C99" s="117">
        <f t="shared" ca="1" si="82"/>
        <v>2211.4450000000002</v>
      </c>
      <c r="D99" s="117">
        <f t="shared" ca="1" si="83"/>
        <v>2197.8249999999998</v>
      </c>
      <c r="E99" s="117">
        <f t="shared" ca="1" si="84"/>
        <v>2203.4950000000003</v>
      </c>
      <c r="F99" s="117">
        <f t="shared" ca="1" si="85"/>
        <v>2234.4949999999999</v>
      </c>
      <c r="G99" s="117">
        <f t="shared" ca="1" si="86"/>
        <v>2273.0250000000001</v>
      </c>
      <c r="H99" s="117">
        <f t="shared" ca="1" si="87"/>
        <v>2273.105</v>
      </c>
      <c r="I99" s="117">
        <f t="shared" ca="1" si="88"/>
        <v>2288.625</v>
      </c>
      <c r="J99" s="117">
        <f t="shared" ca="1" si="89"/>
        <v>2290.2550000000001</v>
      </c>
      <c r="K99" s="117">
        <f t="shared" ca="1" si="90"/>
        <v>2291.7750000000001</v>
      </c>
      <c r="L99" s="117">
        <f t="shared" ca="1" si="91"/>
        <v>2310.165</v>
      </c>
      <c r="M99" s="117">
        <f t="shared" ca="1" si="92"/>
        <v>2310.7649999999999</v>
      </c>
      <c r="N99" s="117">
        <f t="shared" ca="1" si="93"/>
        <v>2303.1749999999997</v>
      </c>
      <c r="O99" s="117">
        <f t="shared" ca="1" si="94"/>
        <v>2303.8249999999998</v>
      </c>
      <c r="P99" s="117">
        <f t="shared" ca="1" si="95"/>
        <v>2298.8150000000001</v>
      </c>
      <c r="Q99" s="117">
        <f t="shared" ca="1" si="96"/>
        <v>2297.625</v>
      </c>
      <c r="R99" s="117">
        <f t="shared" ca="1" si="97"/>
        <v>2295.5949999999998</v>
      </c>
      <c r="S99" s="117">
        <f t="shared" ca="1" si="98"/>
        <v>2287.9250000000002</v>
      </c>
      <c r="T99" s="117">
        <f t="shared" ca="1" si="99"/>
        <v>2280.3150000000001</v>
      </c>
      <c r="U99" s="117">
        <f t="shared" ca="1" si="100"/>
        <v>2288.9050000000002</v>
      </c>
      <c r="V99" s="117">
        <f t="shared" ca="1" si="101"/>
        <v>2283.7550000000001</v>
      </c>
      <c r="W99" s="117">
        <f t="shared" ca="1" si="102"/>
        <v>2275.125</v>
      </c>
      <c r="X99" s="117">
        <f t="shared" ca="1" si="103"/>
        <v>2278.1149999999998</v>
      </c>
      <c r="Y99" s="117">
        <f t="shared" ca="1" si="104"/>
        <v>2280.5450000000001</v>
      </c>
      <c r="Z99" s="34"/>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row>
    <row r="100" spans="1:50" s="21" customFormat="1" ht="18.75">
      <c r="A100" s="26">
        <v>11</v>
      </c>
      <c r="B100" s="117">
        <f t="shared" ca="1" si="81"/>
        <v>2245.375</v>
      </c>
      <c r="C100" s="117">
        <f t="shared" ca="1" si="82"/>
        <v>2232.1349999999998</v>
      </c>
      <c r="D100" s="117">
        <f t="shared" ca="1" si="83"/>
        <v>2210.9349999999999</v>
      </c>
      <c r="E100" s="117">
        <f t="shared" ca="1" si="84"/>
        <v>2201.9749999999999</v>
      </c>
      <c r="F100" s="117">
        <f t="shared" ca="1" si="85"/>
        <v>2264.1949999999997</v>
      </c>
      <c r="G100" s="117">
        <f t="shared" ca="1" si="86"/>
        <v>2285.5650000000001</v>
      </c>
      <c r="H100" s="117">
        <f t="shared" ca="1" si="87"/>
        <v>2284.6149999999998</v>
      </c>
      <c r="I100" s="117">
        <f t="shared" ca="1" si="88"/>
        <v>2299.7250000000004</v>
      </c>
      <c r="J100" s="117">
        <f t="shared" ca="1" si="89"/>
        <v>2314.4549999999999</v>
      </c>
      <c r="K100" s="117">
        <f t="shared" ca="1" si="90"/>
        <v>2302.835</v>
      </c>
      <c r="L100" s="117">
        <f t="shared" ca="1" si="91"/>
        <v>2311.9949999999999</v>
      </c>
      <c r="M100" s="117">
        <f t="shared" ca="1" si="92"/>
        <v>2323.2549999999997</v>
      </c>
      <c r="N100" s="117">
        <f t="shared" ca="1" si="93"/>
        <v>2322.4650000000001</v>
      </c>
      <c r="O100" s="117">
        <f t="shared" ca="1" si="94"/>
        <v>2333.085</v>
      </c>
      <c r="P100" s="117">
        <f t="shared" ca="1" si="95"/>
        <v>2329.8150000000001</v>
      </c>
      <c r="Q100" s="117">
        <f t="shared" ca="1" si="96"/>
        <v>2320.7350000000001</v>
      </c>
      <c r="R100" s="117">
        <f t="shared" ca="1" si="97"/>
        <v>2309.875</v>
      </c>
      <c r="S100" s="117">
        <f t="shared" ca="1" si="98"/>
        <v>2289.4749999999999</v>
      </c>
      <c r="T100" s="117">
        <f t="shared" ca="1" si="99"/>
        <v>2282.1350000000002</v>
      </c>
      <c r="U100" s="117">
        <f t="shared" ca="1" si="100"/>
        <v>2310.2649999999999</v>
      </c>
      <c r="V100" s="117">
        <f t="shared" ca="1" si="101"/>
        <v>2318.8849999999998</v>
      </c>
      <c r="W100" s="117">
        <f t="shared" ca="1" si="102"/>
        <v>2304.915</v>
      </c>
      <c r="X100" s="117">
        <f t="shared" ca="1" si="103"/>
        <v>2307.605</v>
      </c>
      <c r="Y100" s="117">
        <f t="shared" ca="1" si="104"/>
        <v>2273.4850000000001</v>
      </c>
      <c r="Z100" s="34"/>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row>
    <row r="101" spans="1:50" s="21" customFormat="1" ht="18.75">
      <c r="A101" s="26">
        <v>12</v>
      </c>
      <c r="B101" s="117">
        <f t="shared" ca="1" si="81"/>
        <v>2196.4650000000001</v>
      </c>
      <c r="C101" s="117">
        <f t="shared" ca="1" si="82"/>
        <v>2178.9649999999997</v>
      </c>
      <c r="D101" s="117">
        <f t="shared" ca="1" si="83"/>
        <v>2159.2949999999996</v>
      </c>
      <c r="E101" s="117">
        <f t="shared" ca="1" si="84"/>
        <v>2131.2349999999997</v>
      </c>
      <c r="F101" s="117">
        <f t="shared" ca="1" si="85"/>
        <v>2133.8649999999998</v>
      </c>
      <c r="G101" s="117">
        <f t="shared" ca="1" si="86"/>
        <v>2183.6150000000002</v>
      </c>
      <c r="H101" s="117">
        <f t="shared" ca="1" si="87"/>
        <v>2191.3349999999996</v>
      </c>
      <c r="I101" s="117">
        <f t="shared" ca="1" si="88"/>
        <v>2209.8450000000003</v>
      </c>
      <c r="J101" s="117">
        <f t="shared" ca="1" si="89"/>
        <v>2226.835</v>
      </c>
      <c r="K101" s="117">
        <f t="shared" ca="1" si="90"/>
        <v>2227.4549999999999</v>
      </c>
      <c r="L101" s="117">
        <f t="shared" ca="1" si="91"/>
        <v>2235.5149999999999</v>
      </c>
      <c r="M101" s="117">
        <f t="shared" ca="1" si="92"/>
        <v>2238.0349999999999</v>
      </c>
      <c r="N101" s="117">
        <f t="shared" ca="1" si="93"/>
        <v>2236.4349999999999</v>
      </c>
      <c r="O101" s="117">
        <f t="shared" ca="1" si="94"/>
        <v>2244.9050000000002</v>
      </c>
      <c r="P101" s="117">
        <f t="shared" ca="1" si="95"/>
        <v>2249.415</v>
      </c>
      <c r="Q101" s="117">
        <f t="shared" ca="1" si="96"/>
        <v>2255.0650000000001</v>
      </c>
      <c r="R101" s="117">
        <f t="shared" ca="1" si="97"/>
        <v>2254.5250000000001</v>
      </c>
      <c r="S101" s="117">
        <f t="shared" ca="1" si="98"/>
        <v>2225.0150000000003</v>
      </c>
      <c r="T101" s="117">
        <f t="shared" ca="1" si="99"/>
        <v>2238.9850000000001</v>
      </c>
      <c r="U101" s="117">
        <f t="shared" ca="1" si="100"/>
        <v>2252.5450000000001</v>
      </c>
      <c r="V101" s="117">
        <f t="shared" ca="1" si="101"/>
        <v>2270.5049999999997</v>
      </c>
      <c r="W101" s="117">
        <f t="shared" ca="1" si="102"/>
        <v>2251.9250000000002</v>
      </c>
      <c r="X101" s="117">
        <f t="shared" ca="1" si="103"/>
        <v>2256.2950000000001</v>
      </c>
      <c r="Y101" s="117">
        <f t="shared" ca="1" si="104"/>
        <v>2220.6149999999998</v>
      </c>
      <c r="Z101" s="34"/>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row>
    <row r="102" spans="1:50" s="21" customFormat="1" ht="18.75">
      <c r="A102" s="26">
        <v>13</v>
      </c>
      <c r="B102" s="117">
        <f t="shared" ca="1" si="81"/>
        <v>2131.4449999999997</v>
      </c>
      <c r="C102" s="117">
        <f t="shared" ca="1" si="82"/>
        <v>2120.3649999999998</v>
      </c>
      <c r="D102" s="117">
        <f t="shared" ca="1" si="83"/>
        <v>2104.3850000000002</v>
      </c>
      <c r="E102" s="117">
        <f t="shared" ca="1" si="84"/>
        <v>2087.5949999999998</v>
      </c>
      <c r="F102" s="117">
        <f t="shared" ca="1" si="85"/>
        <v>2154.7349999999997</v>
      </c>
      <c r="G102" s="117">
        <f t="shared" ca="1" si="86"/>
        <v>2189.5149999999999</v>
      </c>
      <c r="H102" s="117">
        <f t="shared" ca="1" si="87"/>
        <v>2191.1550000000002</v>
      </c>
      <c r="I102" s="117">
        <f t="shared" ca="1" si="88"/>
        <v>2199.4849999999997</v>
      </c>
      <c r="J102" s="117">
        <f t="shared" ca="1" si="89"/>
        <v>2205.8649999999998</v>
      </c>
      <c r="K102" s="117">
        <f t="shared" ca="1" si="90"/>
        <v>2240.105</v>
      </c>
      <c r="L102" s="117">
        <f t="shared" ca="1" si="91"/>
        <v>2243.9349999999999</v>
      </c>
      <c r="M102" s="117">
        <f t="shared" ca="1" si="92"/>
        <v>2211.625</v>
      </c>
      <c r="N102" s="117">
        <f t="shared" ca="1" si="93"/>
        <v>2209.3050000000003</v>
      </c>
      <c r="O102" s="117">
        <f t="shared" ca="1" si="94"/>
        <v>2212.0550000000003</v>
      </c>
      <c r="P102" s="117">
        <f t="shared" ca="1" si="95"/>
        <v>2214.375</v>
      </c>
      <c r="Q102" s="117">
        <f t="shared" ca="1" si="96"/>
        <v>2213.4449999999997</v>
      </c>
      <c r="R102" s="117">
        <f t="shared" ca="1" si="97"/>
        <v>2208.2249999999995</v>
      </c>
      <c r="S102" s="117">
        <f t="shared" ca="1" si="98"/>
        <v>2197.3249999999998</v>
      </c>
      <c r="T102" s="117">
        <f t="shared" ca="1" si="99"/>
        <v>2205.9449999999997</v>
      </c>
      <c r="U102" s="117">
        <f t="shared" ca="1" si="100"/>
        <v>2211.5250000000001</v>
      </c>
      <c r="V102" s="117">
        <f t="shared" ca="1" si="101"/>
        <v>2214.835</v>
      </c>
      <c r="W102" s="117">
        <f t="shared" ca="1" si="102"/>
        <v>2202.4549999999999</v>
      </c>
      <c r="X102" s="117">
        <f t="shared" ca="1" si="103"/>
        <v>2201.5749999999998</v>
      </c>
      <c r="Y102" s="117">
        <f t="shared" ca="1" si="104"/>
        <v>2174.605</v>
      </c>
      <c r="Z102" s="34"/>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row>
    <row r="103" spans="1:50" s="21" customFormat="1" ht="18.75">
      <c r="A103" s="26">
        <v>14</v>
      </c>
      <c r="B103" s="117">
        <f t="shared" ca="1" si="81"/>
        <v>2149.1149999999998</v>
      </c>
      <c r="C103" s="117">
        <f t="shared" ca="1" si="82"/>
        <v>2143.2950000000001</v>
      </c>
      <c r="D103" s="117">
        <f t="shared" ca="1" si="83"/>
        <v>2126.7449999999999</v>
      </c>
      <c r="E103" s="117">
        <f t="shared" ca="1" si="84"/>
        <v>2157.6149999999998</v>
      </c>
      <c r="F103" s="117">
        <f t="shared" ca="1" si="85"/>
        <v>2158.2349999999997</v>
      </c>
      <c r="G103" s="117">
        <f t="shared" ca="1" si="86"/>
        <v>2206.0549999999998</v>
      </c>
      <c r="H103" s="117">
        <f t="shared" ca="1" si="87"/>
        <v>2205.6349999999998</v>
      </c>
      <c r="I103" s="117">
        <f t="shared" ca="1" si="88"/>
        <v>2209.5249999999996</v>
      </c>
      <c r="J103" s="117">
        <f t="shared" ca="1" si="89"/>
        <v>2220.6550000000002</v>
      </c>
      <c r="K103" s="117">
        <f t="shared" ca="1" si="90"/>
        <v>2209.0949999999998</v>
      </c>
      <c r="L103" s="117">
        <f t="shared" ca="1" si="91"/>
        <v>2235.0649999999996</v>
      </c>
      <c r="M103" s="117">
        <f t="shared" ca="1" si="92"/>
        <v>2219.5750000000003</v>
      </c>
      <c r="N103" s="117">
        <f t="shared" ca="1" si="93"/>
        <v>2214.7149999999997</v>
      </c>
      <c r="O103" s="117">
        <f t="shared" ca="1" si="94"/>
        <v>2230.7250000000004</v>
      </c>
      <c r="P103" s="117">
        <f t="shared" ca="1" si="95"/>
        <v>2228.7750000000001</v>
      </c>
      <c r="Q103" s="117">
        <f t="shared" ca="1" si="96"/>
        <v>2223.6849999999999</v>
      </c>
      <c r="R103" s="117">
        <f t="shared" ca="1" si="97"/>
        <v>2220.0950000000003</v>
      </c>
      <c r="S103" s="117">
        <f t="shared" ca="1" si="98"/>
        <v>2202.6549999999997</v>
      </c>
      <c r="T103" s="117">
        <f t="shared" ca="1" si="99"/>
        <v>2201.4449999999997</v>
      </c>
      <c r="U103" s="117">
        <f t="shared" ca="1" si="100"/>
        <v>2211.415</v>
      </c>
      <c r="V103" s="117">
        <f t="shared" ca="1" si="101"/>
        <v>2217.125</v>
      </c>
      <c r="W103" s="117">
        <f t="shared" ca="1" si="102"/>
        <v>2200.2950000000001</v>
      </c>
      <c r="X103" s="117">
        <f t="shared" ca="1" si="103"/>
        <v>2200.3049999999998</v>
      </c>
      <c r="Y103" s="117">
        <f t="shared" ca="1" si="104"/>
        <v>2177.7850000000003</v>
      </c>
      <c r="Z103" s="34"/>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row>
    <row r="104" spans="1:50" s="21" customFormat="1" ht="18.75">
      <c r="A104" s="26">
        <v>15</v>
      </c>
      <c r="B104" s="117">
        <f t="shared" ca="1" si="81"/>
        <v>2206.4549999999999</v>
      </c>
      <c r="C104" s="117">
        <f t="shared" ca="1" si="82"/>
        <v>2202.2550000000001</v>
      </c>
      <c r="D104" s="117">
        <f t="shared" ca="1" si="83"/>
        <v>2171.2550000000001</v>
      </c>
      <c r="E104" s="117">
        <f t="shared" ca="1" si="84"/>
        <v>2189.2449999999999</v>
      </c>
      <c r="F104" s="117">
        <f t="shared" ca="1" si="85"/>
        <v>2209.0049999999997</v>
      </c>
      <c r="G104" s="117">
        <f t="shared" ca="1" si="86"/>
        <v>2245.4349999999999</v>
      </c>
      <c r="H104" s="117">
        <f t="shared" ca="1" si="87"/>
        <v>2251.5349999999999</v>
      </c>
      <c r="I104" s="117">
        <f t="shared" ca="1" si="88"/>
        <v>2265.5349999999999</v>
      </c>
      <c r="J104" s="117">
        <f t="shared" ca="1" si="89"/>
        <v>2281.1349999999998</v>
      </c>
      <c r="K104" s="117">
        <f t="shared" ca="1" si="90"/>
        <v>2290.9349999999995</v>
      </c>
      <c r="L104" s="117">
        <f t="shared" ca="1" si="91"/>
        <v>2283.9649999999997</v>
      </c>
      <c r="M104" s="117">
        <f t="shared" ca="1" si="92"/>
        <v>2281.2249999999999</v>
      </c>
      <c r="N104" s="117">
        <f t="shared" ca="1" si="93"/>
        <v>2281.0150000000003</v>
      </c>
      <c r="O104" s="117">
        <f t="shared" ca="1" si="94"/>
        <v>2289.105</v>
      </c>
      <c r="P104" s="117">
        <f t="shared" ca="1" si="95"/>
        <v>2291.4149999999995</v>
      </c>
      <c r="Q104" s="117">
        <f t="shared" ca="1" si="96"/>
        <v>2291.6149999999998</v>
      </c>
      <c r="R104" s="117">
        <f t="shared" ca="1" si="97"/>
        <v>2286.6750000000002</v>
      </c>
      <c r="S104" s="117">
        <f t="shared" ca="1" si="98"/>
        <v>2271.1449999999995</v>
      </c>
      <c r="T104" s="117">
        <f t="shared" ca="1" si="99"/>
        <v>2282.5949999999998</v>
      </c>
      <c r="U104" s="117">
        <f t="shared" ca="1" si="100"/>
        <v>2286.5450000000001</v>
      </c>
      <c r="V104" s="117">
        <f t="shared" ca="1" si="101"/>
        <v>2278.0649999999996</v>
      </c>
      <c r="W104" s="117">
        <f t="shared" ca="1" si="102"/>
        <v>2272.0250000000001</v>
      </c>
      <c r="X104" s="117">
        <f t="shared" ca="1" si="103"/>
        <v>2272.1350000000002</v>
      </c>
      <c r="Y104" s="117">
        <f t="shared" ca="1" si="104"/>
        <v>2235.8150000000001</v>
      </c>
      <c r="Z104" s="34"/>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row>
    <row r="105" spans="1:50" s="21" customFormat="1" ht="18.75">
      <c r="A105" s="26">
        <v>16</v>
      </c>
      <c r="B105" s="117">
        <f t="shared" ca="1" si="81"/>
        <v>2209.625</v>
      </c>
      <c r="C105" s="117">
        <f t="shared" ca="1" si="82"/>
        <v>2201.0749999999998</v>
      </c>
      <c r="D105" s="117">
        <f t="shared" ca="1" si="83"/>
        <v>2174.0650000000001</v>
      </c>
      <c r="E105" s="117">
        <f t="shared" ca="1" si="84"/>
        <v>2173.605</v>
      </c>
      <c r="F105" s="117">
        <f t="shared" ca="1" si="85"/>
        <v>2185.7950000000001</v>
      </c>
      <c r="G105" s="117">
        <f t="shared" ca="1" si="86"/>
        <v>2219.8249999999998</v>
      </c>
      <c r="H105" s="117">
        <f t="shared" ca="1" si="87"/>
        <v>2235.5649999999996</v>
      </c>
      <c r="I105" s="117">
        <f t="shared" ca="1" si="88"/>
        <v>2248.395</v>
      </c>
      <c r="J105" s="117">
        <f t="shared" ca="1" si="89"/>
        <v>2267.605</v>
      </c>
      <c r="K105" s="117">
        <f t="shared" ca="1" si="90"/>
        <v>2278.415</v>
      </c>
      <c r="L105" s="117">
        <f t="shared" ca="1" si="91"/>
        <v>2278.585</v>
      </c>
      <c r="M105" s="117">
        <f t="shared" ca="1" si="92"/>
        <v>2277.355</v>
      </c>
      <c r="N105" s="117">
        <f t="shared" ca="1" si="93"/>
        <v>2285.0449999999996</v>
      </c>
      <c r="O105" s="117">
        <f t="shared" ca="1" si="94"/>
        <v>2286.9949999999999</v>
      </c>
      <c r="P105" s="117">
        <f t="shared" ca="1" si="95"/>
        <v>2288.895</v>
      </c>
      <c r="Q105" s="117">
        <f t="shared" ca="1" si="96"/>
        <v>2295.6849999999999</v>
      </c>
      <c r="R105" s="117">
        <f t="shared" ca="1" si="97"/>
        <v>2290.0450000000001</v>
      </c>
      <c r="S105" s="117">
        <f t="shared" ca="1" si="98"/>
        <v>2283.9349999999995</v>
      </c>
      <c r="T105" s="117">
        <f t="shared" ca="1" si="99"/>
        <v>2286.0149999999999</v>
      </c>
      <c r="U105" s="117">
        <f t="shared" ca="1" si="100"/>
        <v>2288.5250000000001</v>
      </c>
      <c r="V105" s="117">
        <f t="shared" ca="1" si="101"/>
        <v>2275.5949999999998</v>
      </c>
      <c r="W105" s="117">
        <f t="shared" ca="1" si="102"/>
        <v>2260.7449999999999</v>
      </c>
      <c r="X105" s="117">
        <f t="shared" ca="1" si="103"/>
        <v>2261.2049999999999</v>
      </c>
      <c r="Y105" s="117">
        <f t="shared" ca="1" si="104"/>
        <v>2232.8549999999996</v>
      </c>
      <c r="Z105" s="34"/>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row>
    <row r="106" spans="1:50" s="21" customFormat="1" ht="18.75">
      <c r="A106" s="26">
        <v>17</v>
      </c>
      <c r="B106" s="117">
        <f t="shared" ca="1" si="81"/>
        <v>2169.645</v>
      </c>
      <c r="C106" s="117">
        <f t="shared" ca="1" si="82"/>
        <v>2169.5350000000003</v>
      </c>
      <c r="D106" s="117">
        <f t="shared" ca="1" si="83"/>
        <v>2166.4549999999999</v>
      </c>
      <c r="E106" s="117">
        <f t="shared" ca="1" si="84"/>
        <v>2170.665</v>
      </c>
      <c r="F106" s="117">
        <f t="shared" ca="1" si="85"/>
        <v>2211.9749999999999</v>
      </c>
      <c r="G106" s="117">
        <f t="shared" ca="1" si="86"/>
        <v>2255.605</v>
      </c>
      <c r="H106" s="117">
        <f t="shared" ca="1" si="87"/>
        <v>2257.8050000000003</v>
      </c>
      <c r="I106" s="117">
        <f t="shared" ca="1" si="88"/>
        <v>2264.5650000000001</v>
      </c>
      <c r="J106" s="117">
        <f t="shared" ca="1" si="89"/>
        <v>2275.8849999999998</v>
      </c>
      <c r="K106" s="117">
        <f t="shared" ca="1" si="90"/>
        <v>2606.415</v>
      </c>
      <c r="L106" s="117">
        <f t="shared" ca="1" si="91"/>
        <v>2607.645</v>
      </c>
      <c r="M106" s="117">
        <f t="shared" ca="1" si="92"/>
        <v>2607.6349999999998</v>
      </c>
      <c r="N106" s="117">
        <f t="shared" ca="1" si="93"/>
        <v>2607.9950000000003</v>
      </c>
      <c r="O106" s="117">
        <f t="shared" ca="1" si="94"/>
        <v>2607.8750000000005</v>
      </c>
      <c r="P106" s="117">
        <f t="shared" ca="1" si="95"/>
        <v>2607.6749999999997</v>
      </c>
      <c r="Q106" s="117">
        <f t="shared" ca="1" si="96"/>
        <v>2607.4549999999999</v>
      </c>
      <c r="R106" s="117">
        <f t="shared" ca="1" si="97"/>
        <v>2273.355</v>
      </c>
      <c r="S106" s="117">
        <f t="shared" ca="1" si="98"/>
        <v>2608.3950000000004</v>
      </c>
      <c r="T106" s="117">
        <f t="shared" ca="1" si="99"/>
        <v>2608.5050000000001</v>
      </c>
      <c r="U106" s="117">
        <f t="shared" ca="1" si="100"/>
        <v>2608.2849999999999</v>
      </c>
      <c r="V106" s="117">
        <f t="shared" ca="1" si="101"/>
        <v>2224.2049999999999</v>
      </c>
      <c r="W106" s="117">
        <f t="shared" ca="1" si="102"/>
        <v>2217.2850000000003</v>
      </c>
      <c r="X106" s="117">
        <f t="shared" ca="1" si="103"/>
        <v>2199.0749999999998</v>
      </c>
      <c r="Y106" s="117">
        <f t="shared" ca="1" si="104"/>
        <v>2182.4550000000004</v>
      </c>
      <c r="Z106" s="34"/>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row>
    <row r="107" spans="1:50" s="21" customFormat="1" ht="18.75">
      <c r="A107" s="26">
        <v>18</v>
      </c>
      <c r="B107" s="117">
        <f t="shared" ca="1" si="81"/>
        <v>2157.6249999999995</v>
      </c>
      <c r="C107" s="117">
        <f t="shared" ca="1" si="82"/>
        <v>2172.4850000000001</v>
      </c>
      <c r="D107" s="117">
        <f t="shared" ca="1" si="83"/>
        <v>2156.3249999999998</v>
      </c>
      <c r="E107" s="117">
        <f t="shared" ca="1" si="84"/>
        <v>2163.0349999999999</v>
      </c>
      <c r="F107" s="117">
        <f t="shared" ca="1" si="85"/>
        <v>2199.1549999999997</v>
      </c>
      <c r="G107" s="117">
        <f t="shared" ca="1" si="86"/>
        <v>2609.7750000000001</v>
      </c>
      <c r="H107" s="117">
        <f t="shared" ca="1" si="87"/>
        <v>2609.1150000000002</v>
      </c>
      <c r="I107" s="117">
        <f t="shared" ca="1" si="88"/>
        <v>2609.0250000000001</v>
      </c>
      <c r="J107" s="117">
        <f t="shared" ca="1" si="89"/>
        <v>2608.415</v>
      </c>
      <c r="K107" s="117">
        <f t="shared" ca="1" si="90"/>
        <v>2608.4949999999999</v>
      </c>
      <c r="L107" s="117">
        <f t="shared" ca="1" si="91"/>
        <v>2608.2550000000001</v>
      </c>
      <c r="M107" s="117">
        <f t="shared" ca="1" si="92"/>
        <v>2608.8150000000001</v>
      </c>
      <c r="N107" s="117">
        <f t="shared" ca="1" si="93"/>
        <v>2610.125</v>
      </c>
      <c r="O107" s="117">
        <f t="shared" ca="1" si="94"/>
        <v>2609.5550000000003</v>
      </c>
      <c r="P107" s="117">
        <f t="shared" ca="1" si="95"/>
        <v>2608.5349999999999</v>
      </c>
      <c r="Q107" s="117">
        <f t="shared" ca="1" si="96"/>
        <v>2608.2749999999996</v>
      </c>
      <c r="R107" s="117">
        <f t="shared" ca="1" si="97"/>
        <v>2607.5749999999998</v>
      </c>
      <c r="S107" s="117">
        <f t="shared" ca="1" si="98"/>
        <v>2609.2849999999999</v>
      </c>
      <c r="T107" s="117">
        <f t="shared" ca="1" si="99"/>
        <v>2609.125</v>
      </c>
      <c r="U107" s="117">
        <f t="shared" ca="1" si="100"/>
        <v>2608.4850000000001</v>
      </c>
      <c r="V107" s="117">
        <f t="shared" ca="1" si="101"/>
        <v>2227.3249999999998</v>
      </c>
      <c r="W107" s="117">
        <f t="shared" ca="1" si="102"/>
        <v>2218.0450000000001</v>
      </c>
      <c r="X107" s="117">
        <f t="shared" ca="1" si="103"/>
        <v>2185.0749999999998</v>
      </c>
      <c r="Y107" s="117">
        <f t="shared" ca="1" si="104"/>
        <v>2175.5149999999999</v>
      </c>
      <c r="Z107" s="34"/>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row>
    <row r="108" spans="1:50" s="21" customFormat="1" ht="18.75">
      <c r="A108" s="26">
        <v>19</v>
      </c>
      <c r="B108" s="117">
        <f t="shared" ca="1" si="81"/>
        <v>2129.895</v>
      </c>
      <c r="C108" s="117">
        <f t="shared" ca="1" si="82"/>
        <v>2127.5750000000003</v>
      </c>
      <c r="D108" s="117">
        <f t="shared" ca="1" si="83"/>
        <v>2096.6350000000002</v>
      </c>
      <c r="E108" s="117">
        <f t="shared" ca="1" si="84"/>
        <v>2110.4250000000002</v>
      </c>
      <c r="F108" s="117">
        <f t="shared" ca="1" si="85"/>
        <v>2161.5450000000001</v>
      </c>
      <c r="G108" s="117">
        <f t="shared" ca="1" si="86"/>
        <v>2199.1350000000002</v>
      </c>
      <c r="H108" s="117">
        <f t="shared" ca="1" si="87"/>
        <v>2608.085</v>
      </c>
      <c r="I108" s="117">
        <f t="shared" ca="1" si="88"/>
        <v>2607.9550000000004</v>
      </c>
      <c r="J108" s="117">
        <f t="shared" ca="1" si="89"/>
        <v>2607.0450000000001</v>
      </c>
      <c r="K108" s="117">
        <f t="shared" ca="1" si="90"/>
        <v>2607.3150000000001</v>
      </c>
      <c r="L108" s="117">
        <f t="shared" ca="1" si="91"/>
        <v>2607.2449999999999</v>
      </c>
      <c r="M108" s="117">
        <f t="shared" ca="1" si="92"/>
        <v>2607.0349999999999</v>
      </c>
      <c r="N108" s="117">
        <f t="shared" ca="1" si="93"/>
        <v>2607.5849999999996</v>
      </c>
      <c r="O108" s="117">
        <f t="shared" ca="1" si="94"/>
        <v>2608.8649999999998</v>
      </c>
      <c r="P108" s="117">
        <f t="shared" ca="1" si="95"/>
        <v>2608.895</v>
      </c>
      <c r="Q108" s="117">
        <f t="shared" ca="1" si="96"/>
        <v>2608.7849999999999</v>
      </c>
      <c r="R108" s="117">
        <f t="shared" ca="1" si="97"/>
        <v>2608.5650000000001</v>
      </c>
      <c r="S108" s="117">
        <f t="shared" ca="1" si="98"/>
        <v>2608.7750000000001</v>
      </c>
      <c r="T108" s="117">
        <f t="shared" ca="1" si="99"/>
        <v>2608.3249999999998</v>
      </c>
      <c r="U108" s="117">
        <f t="shared" ca="1" si="100"/>
        <v>2607.7750000000001</v>
      </c>
      <c r="V108" s="117">
        <f t="shared" ca="1" si="101"/>
        <v>2607.2950000000001</v>
      </c>
      <c r="W108" s="117">
        <f t="shared" ca="1" si="102"/>
        <v>2190.8549999999996</v>
      </c>
      <c r="X108" s="117">
        <f t="shared" ca="1" si="103"/>
        <v>2151.7849999999999</v>
      </c>
      <c r="Y108" s="117">
        <f t="shared" ca="1" si="104"/>
        <v>2173.6149999999998</v>
      </c>
      <c r="Z108" s="34"/>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row>
    <row r="109" spans="1:50" s="21" customFormat="1" ht="18.75">
      <c r="A109" s="26">
        <v>20</v>
      </c>
      <c r="B109" s="117">
        <f t="shared" ca="1" si="81"/>
        <v>2166.585</v>
      </c>
      <c r="C109" s="117">
        <f t="shared" ca="1" si="82"/>
        <v>2163.665</v>
      </c>
      <c r="D109" s="117">
        <f t="shared" ca="1" si="83"/>
        <v>2129.3450000000003</v>
      </c>
      <c r="E109" s="117">
        <f t="shared" ca="1" si="84"/>
        <v>2136.9749999999999</v>
      </c>
      <c r="F109" s="117">
        <f t="shared" ca="1" si="85"/>
        <v>2609.665</v>
      </c>
      <c r="G109" s="117">
        <f t="shared" ca="1" si="86"/>
        <v>2607.665</v>
      </c>
      <c r="H109" s="117">
        <f t="shared" ca="1" si="87"/>
        <v>2609.5450000000001</v>
      </c>
      <c r="I109" s="117">
        <f t="shared" ca="1" si="88"/>
        <v>2609.3249999999998</v>
      </c>
      <c r="J109" s="117">
        <f t="shared" ca="1" si="89"/>
        <v>2607.9250000000002</v>
      </c>
      <c r="K109" s="117">
        <f t="shared" ca="1" si="90"/>
        <v>2608.0250000000001</v>
      </c>
      <c r="L109" s="117">
        <f t="shared" ca="1" si="91"/>
        <v>2607.9650000000001</v>
      </c>
      <c r="M109" s="117">
        <f t="shared" ca="1" si="92"/>
        <v>2607.7249999999999</v>
      </c>
      <c r="N109" s="117">
        <f t="shared" ca="1" si="93"/>
        <v>2608.2849999999999</v>
      </c>
      <c r="O109" s="117">
        <f t="shared" ca="1" si="94"/>
        <v>2610.0650000000001</v>
      </c>
      <c r="P109" s="117">
        <f t="shared" ca="1" si="95"/>
        <v>2609.8449999999998</v>
      </c>
      <c r="Q109" s="117">
        <f t="shared" ca="1" si="96"/>
        <v>2609.7649999999999</v>
      </c>
      <c r="R109" s="117">
        <f t="shared" ca="1" si="97"/>
        <v>2609.1750000000002</v>
      </c>
      <c r="S109" s="117">
        <f t="shared" ca="1" si="98"/>
        <v>2610.6350000000002</v>
      </c>
      <c r="T109" s="117">
        <f t="shared" ca="1" si="99"/>
        <v>2608.8150000000001</v>
      </c>
      <c r="U109" s="117">
        <f t="shared" ca="1" si="100"/>
        <v>2608.165</v>
      </c>
      <c r="V109" s="117">
        <f t="shared" ca="1" si="101"/>
        <v>2606.9749999999999</v>
      </c>
      <c r="W109" s="117">
        <f t="shared" ca="1" si="102"/>
        <v>2206.605</v>
      </c>
      <c r="X109" s="117">
        <f t="shared" ca="1" si="103"/>
        <v>2188.2350000000001</v>
      </c>
      <c r="Y109" s="117">
        <f t="shared" ca="1" si="104"/>
        <v>2184.3349999999996</v>
      </c>
      <c r="Z109" s="34"/>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row>
    <row r="110" spans="1:50" s="21" customFormat="1" ht="18.75">
      <c r="A110" s="26">
        <v>21</v>
      </c>
      <c r="B110" s="117">
        <f t="shared" ca="1" si="81"/>
        <v>2183.4049999999997</v>
      </c>
      <c r="C110" s="117">
        <f t="shared" ca="1" si="82"/>
        <v>2182.6349999999998</v>
      </c>
      <c r="D110" s="117">
        <f t="shared" ca="1" si="83"/>
        <v>2156.8250000000003</v>
      </c>
      <c r="E110" s="117">
        <f t="shared" ca="1" si="84"/>
        <v>2173.5050000000001</v>
      </c>
      <c r="F110" s="117">
        <f t="shared" ca="1" si="85"/>
        <v>2225.0450000000001</v>
      </c>
      <c r="G110" s="117">
        <f t="shared" ca="1" si="86"/>
        <v>2619.6749999999997</v>
      </c>
      <c r="H110" s="117">
        <f t="shared" ca="1" si="87"/>
        <v>2620.7349999999997</v>
      </c>
      <c r="I110" s="117">
        <f t="shared" ca="1" si="88"/>
        <v>2620.2449999999994</v>
      </c>
      <c r="J110" s="117">
        <f t="shared" ca="1" si="89"/>
        <v>2619.0749999999998</v>
      </c>
      <c r="K110" s="117">
        <f t="shared" ca="1" si="90"/>
        <v>2619.1349999999998</v>
      </c>
      <c r="L110" s="117">
        <f t="shared" ca="1" si="91"/>
        <v>2618.8450000000003</v>
      </c>
      <c r="M110" s="117">
        <f t="shared" ca="1" si="92"/>
        <v>2619.6149999999998</v>
      </c>
      <c r="N110" s="117">
        <f t="shared" ca="1" si="93"/>
        <v>2621.7149999999997</v>
      </c>
      <c r="O110" s="117">
        <f t="shared" ca="1" si="94"/>
        <v>2620.9250000000002</v>
      </c>
      <c r="P110" s="117">
        <f t="shared" ca="1" si="95"/>
        <v>2620.7349999999997</v>
      </c>
      <c r="Q110" s="117">
        <f t="shared" ca="1" si="96"/>
        <v>2620.2149999999997</v>
      </c>
      <c r="R110" s="117">
        <f t="shared" ca="1" si="97"/>
        <v>2619.6149999999998</v>
      </c>
      <c r="S110" s="117">
        <f t="shared" ca="1" si="98"/>
        <v>2620.8449999999998</v>
      </c>
      <c r="T110" s="117">
        <f t="shared" ca="1" si="99"/>
        <v>2619.3449999999998</v>
      </c>
      <c r="U110" s="117">
        <f t="shared" ca="1" si="100"/>
        <v>2618.7249999999999</v>
      </c>
      <c r="V110" s="117">
        <f t="shared" ca="1" si="101"/>
        <v>2617.3249999999998</v>
      </c>
      <c r="W110" s="117">
        <f t="shared" ca="1" si="102"/>
        <v>2258.085</v>
      </c>
      <c r="X110" s="117">
        <f t="shared" ca="1" si="103"/>
        <v>2217.6549999999997</v>
      </c>
      <c r="Y110" s="117">
        <f t="shared" ca="1" si="104"/>
        <v>2217.2149999999997</v>
      </c>
      <c r="Z110" s="34"/>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row>
    <row r="111" spans="1:50" s="21" customFormat="1" ht="18.75">
      <c r="A111" s="26">
        <v>22</v>
      </c>
      <c r="B111" s="117">
        <f t="shared" ca="1" si="81"/>
        <v>2225.375</v>
      </c>
      <c r="C111" s="117">
        <f t="shared" ca="1" si="82"/>
        <v>2213.2150000000001</v>
      </c>
      <c r="D111" s="117">
        <f t="shared" ca="1" si="83"/>
        <v>2166.5349999999999</v>
      </c>
      <c r="E111" s="117">
        <f t="shared" ca="1" si="84"/>
        <v>2108.9450000000002</v>
      </c>
      <c r="F111" s="117">
        <f t="shared" ca="1" si="85"/>
        <v>2204.5549999999998</v>
      </c>
      <c r="G111" s="117">
        <f t="shared" ca="1" si="86"/>
        <v>2254.2949999999996</v>
      </c>
      <c r="H111" s="117">
        <f t="shared" ca="1" si="87"/>
        <v>2665.895</v>
      </c>
      <c r="I111" s="117">
        <f t="shared" ca="1" si="88"/>
        <v>2666.2849999999999</v>
      </c>
      <c r="J111" s="117">
        <f t="shared" ca="1" si="89"/>
        <v>2666.3049999999998</v>
      </c>
      <c r="K111" s="117">
        <f t="shared" ca="1" si="90"/>
        <v>2666.3849999999998</v>
      </c>
      <c r="L111" s="117">
        <f t="shared" ca="1" si="91"/>
        <v>2666.585</v>
      </c>
      <c r="M111" s="117">
        <f t="shared" ca="1" si="92"/>
        <v>2666.125</v>
      </c>
      <c r="N111" s="117">
        <f t="shared" ca="1" si="93"/>
        <v>2665.8150000000001</v>
      </c>
      <c r="O111" s="117">
        <f t="shared" ca="1" si="94"/>
        <v>2665.2550000000001</v>
      </c>
      <c r="P111" s="117">
        <f t="shared" ca="1" si="95"/>
        <v>2664.8449999999998</v>
      </c>
      <c r="Q111" s="117">
        <f t="shared" ca="1" si="96"/>
        <v>2664.4650000000001</v>
      </c>
      <c r="R111" s="117">
        <f t="shared" ca="1" si="97"/>
        <v>2663.6550000000002</v>
      </c>
      <c r="S111" s="117">
        <f t="shared" ca="1" si="98"/>
        <v>2289.7950000000001</v>
      </c>
      <c r="T111" s="117">
        <f t="shared" ca="1" si="99"/>
        <v>2663.9949999999999</v>
      </c>
      <c r="U111" s="117">
        <f t="shared" ca="1" si="100"/>
        <v>2664.6749999999997</v>
      </c>
      <c r="V111" s="117">
        <f t="shared" ca="1" si="101"/>
        <v>2291.895</v>
      </c>
      <c r="W111" s="117">
        <f t="shared" ca="1" si="102"/>
        <v>2286.4650000000001</v>
      </c>
      <c r="X111" s="117">
        <f t="shared" ca="1" si="103"/>
        <v>2261.665</v>
      </c>
      <c r="Y111" s="117">
        <f t="shared" ca="1" si="104"/>
        <v>2254.4850000000001</v>
      </c>
      <c r="Z111" s="34"/>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row>
    <row r="112" spans="1:50" s="21" customFormat="1" ht="18.75">
      <c r="A112" s="26">
        <v>23</v>
      </c>
      <c r="B112" s="117">
        <f t="shared" ca="1" si="81"/>
        <v>2191.3649999999998</v>
      </c>
      <c r="C112" s="117">
        <f t="shared" ca="1" si="82"/>
        <v>2180.2749999999996</v>
      </c>
      <c r="D112" s="117">
        <f t="shared" ca="1" si="83"/>
        <v>2099.375</v>
      </c>
      <c r="E112" s="117">
        <f t="shared" ca="1" si="84"/>
        <v>2064.5050000000001</v>
      </c>
      <c r="F112" s="117">
        <f t="shared" ca="1" si="85"/>
        <v>2096.3549999999996</v>
      </c>
      <c r="G112" s="117">
        <f t="shared" ca="1" si="86"/>
        <v>2174.8250000000003</v>
      </c>
      <c r="H112" s="117">
        <f t="shared" ca="1" si="87"/>
        <v>2209.875</v>
      </c>
      <c r="I112" s="117">
        <f t="shared" ca="1" si="88"/>
        <v>2666.4249999999997</v>
      </c>
      <c r="J112" s="117">
        <f t="shared" ca="1" si="89"/>
        <v>2666.1849999999999</v>
      </c>
      <c r="K112" s="117">
        <f t="shared" ca="1" si="90"/>
        <v>2666.125</v>
      </c>
      <c r="L112" s="117">
        <f t="shared" ca="1" si="91"/>
        <v>2666.0149999999999</v>
      </c>
      <c r="M112" s="117">
        <f t="shared" ca="1" si="92"/>
        <v>2665.7750000000001</v>
      </c>
      <c r="N112" s="117">
        <f t="shared" ca="1" si="93"/>
        <v>2665.5050000000001</v>
      </c>
      <c r="O112" s="117">
        <f t="shared" ca="1" si="94"/>
        <v>2664.8849999999998</v>
      </c>
      <c r="P112" s="117">
        <f t="shared" ca="1" si="95"/>
        <v>2663.4249999999997</v>
      </c>
      <c r="Q112" s="117">
        <f t="shared" ca="1" si="96"/>
        <v>2663.1950000000002</v>
      </c>
      <c r="R112" s="117">
        <f t="shared" ca="1" si="97"/>
        <v>2662.4549999999999</v>
      </c>
      <c r="S112" s="117">
        <f t="shared" ca="1" si="98"/>
        <v>2665.2849999999999</v>
      </c>
      <c r="T112" s="117">
        <f t="shared" ca="1" si="99"/>
        <v>2664.4549999999999</v>
      </c>
      <c r="U112" s="117">
        <f t="shared" ca="1" si="100"/>
        <v>2664.5250000000001</v>
      </c>
      <c r="V112" s="117">
        <f t="shared" ca="1" si="101"/>
        <v>2262.855</v>
      </c>
      <c r="W112" s="117">
        <f t="shared" ca="1" si="102"/>
        <v>2183.0150000000003</v>
      </c>
      <c r="X112" s="117">
        <f t="shared" ca="1" si="103"/>
        <v>2073.6549999999997</v>
      </c>
      <c r="Y112" s="117">
        <f t="shared" ca="1" si="104"/>
        <v>2068.2749999999996</v>
      </c>
      <c r="Z112" s="34"/>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row>
    <row r="113" spans="1:50" s="21" customFormat="1" ht="18.75">
      <c r="A113" s="26">
        <v>24</v>
      </c>
      <c r="B113" s="117">
        <f t="shared" ca="1" si="81"/>
        <v>2182.7950000000001</v>
      </c>
      <c r="C113" s="117">
        <f t="shared" ca="1" si="82"/>
        <v>2198.6349999999998</v>
      </c>
      <c r="D113" s="117">
        <f t="shared" ca="1" si="83"/>
        <v>2189.5949999999998</v>
      </c>
      <c r="E113" s="117">
        <f t="shared" ca="1" si="84"/>
        <v>2192.125</v>
      </c>
      <c r="F113" s="117">
        <f t="shared" ca="1" si="85"/>
        <v>2227.5549999999998</v>
      </c>
      <c r="G113" s="117">
        <f t="shared" ca="1" si="86"/>
        <v>2661.6449999999995</v>
      </c>
      <c r="H113" s="117">
        <f t="shared" ca="1" si="87"/>
        <v>2661.3849999999998</v>
      </c>
      <c r="I113" s="117">
        <f t="shared" ca="1" si="88"/>
        <v>2661.0549999999998</v>
      </c>
      <c r="J113" s="117">
        <f t="shared" ca="1" si="89"/>
        <v>2661.6849999999995</v>
      </c>
      <c r="K113" s="117">
        <f t="shared" ca="1" si="90"/>
        <v>2663.2550000000001</v>
      </c>
      <c r="L113" s="117">
        <f t="shared" ca="1" si="91"/>
        <v>2662.875</v>
      </c>
      <c r="M113" s="117">
        <f t="shared" ca="1" si="92"/>
        <v>2663.3249999999998</v>
      </c>
      <c r="N113" s="117">
        <f t="shared" ca="1" si="93"/>
        <v>2662.915</v>
      </c>
      <c r="O113" s="117">
        <f t="shared" ca="1" si="94"/>
        <v>2661.7950000000001</v>
      </c>
      <c r="P113" s="117">
        <f t="shared" ca="1" si="95"/>
        <v>2661.8050000000003</v>
      </c>
      <c r="Q113" s="117">
        <f t="shared" ca="1" si="96"/>
        <v>2661.3049999999998</v>
      </c>
      <c r="R113" s="117">
        <f t="shared" ca="1" si="97"/>
        <v>2660.1950000000002</v>
      </c>
      <c r="S113" s="117">
        <f t="shared" ca="1" si="98"/>
        <v>2662.3250000000003</v>
      </c>
      <c r="T113" s="117">
        <f t="shared" ca="1" si="99"/>
        <v>2662.1649999999995</v>
      </c>
      <c r="U113" s="117">
        <f t="shared" ca="1" si="100"/>
        <v>2662.335</v>
      </c>
      <c r="V113" s="117">
        <f t="shared" ca="1" si="101"/>
        <v>2661.7550000000001</v>
      </c>
      <c r="W113" s="117">
        <f t="shared" ca="1" si="102"/>
        <v>2250.7950000000001</v>
      </c>
      <c r="X113" s="117">
        <f t="shared" ca="1" si="103"/>
        <v>2220.5349999999999</v>
      </c>
      <c r="Y113" s="117">
        <f t="shared" ca="1" si="104"/>
        <v>2194.9349999999999</v>
      </c>
      <c r="Z113" s="34"/>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row>
    <row r="114" spans="1:50" s="21" customFormat="1" ht="18.75">
      <c r="A114" s="26">
        <v>25</v>
      </c>
      <c r="B114" s="117">
        <f t="shared" ca="1" si="81"/>
        <v>2173.7150000000001</v>
      </c>
      <c r="C114" s="117">
        <f t="shared" ca="1" si="82"/>
        <v>2174.9050000000002</v>
      </c>
      <c r="D114" s="117">
        <f t="shared" ca="1" si="83"/>
        <v>2173.9949999999999</v>
      </c>
      <c r="E114" s="117">
        <f t="shared" ca="1" si="84"/>
        <v>2174.6949999999997</v>
      </c>
      <c r="F114" s="117">
        <f t="shared" ca="1" si="85"/>
        <v>2664.0949999999998</v>
      </c>
      <c r="G114" s="117">
        <f t="shared" ca="1" si="86"/>
        <v>2663.335</v>
      </c>
      <c r="H114" s="117">
        <f t="shared" ca="1" si="87"/>
        <v>2663.7050000000004</v>
      </c>
      <c r="I114" s="117">
        <f t="shared" ca="1" si="88"/>
        <v>2663.4649999999997</v>
      </c>
      <c r="J114" s="117">
        <f t="shared" ca="1" si="89"/>
        <v>2661.8249999999998</v>
      </c>
      <c r="K114" s="117">
        <f t="shared" ca="1" si="90"/>
        <v>2665.0650000000001</v>
      </c>
      <c r="L114" s="117">
        <f t="shared" ca="1" si="91"/>
        <v>2666.8449999999998</v>
      </c>
      <c r="M114" s="117">
        <f t="shared" ca="1" si="92"/>
        <v>2664.7549999999997</v>
      </c>
      <c r="N114" s="117">
        <f t="shared" ca="1" si="93"/>
        <v>2664.3150000000001</v>
      </c>
      <c r="O114" s="117">
        <f t="shared" ca="1" si="94"/>
        <v>2663.5149999999999</v>
      </c>
      <c r="P114" s="117">
        <f t="shared" ca="1" si="95"/>
        <v>2663.5349999999999</v>
      </c>
      <c r="Q114" s="117">
        <f t="shared" ca="1" si="96"/>
        <v>2664.9349999999999</v>
      </c>
      <c r="R114" s="117">
        <f t="shared" ca="1" si="97"/>
        <v>2662.2449999999994</v>
      </c>
      <c r="S114" s="117">
        <f t="shared" ca="1" si="98"/>
        <v>2663.5549999999998</v>
      </c>
      <c r="T114" s="117">
        <f t="shared" ca="1" si="99"/>
        <v>2662.6149999999998</v>
      </c>
      <c r="U114" s="117">
        <f t="shared" ca="1" si="100"/>
        <v>2662.0549999999998</v>
      </c>
      <c r="V114" s="117">
        <f t="shared" ca="1" si="101"/>
        <v>2660.8649999999998</v>
      </c>
      <c r="W114" s="117">
        <f t="shared" ca="1" si="102"/>
        <v>2219.4349999999999</v>
      </c>
      <c r="X114" s="117">
        <f t="shared" ca="1" si="103"/>
        <v>2215.6150000000002</v>
      </c>
      <c r="Y114" s="117">
        <f t="shared" ca="1" si="104"/>
        <v>2186.9249999999997</v>
      </c>
      <c r="Z114" s="34"/>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row>
    <row r="115" spans="1:50" s="21" customFormat="1" ht="18.75">
      <c r="A115" s="26">
        <v>26</v>
      </c>
      <c r="B115" s="117">
        <f t="shared" ca="1" si="81"/>
        <v>2138.2149999999997</v>
      </c>
      <c r="C115" s="117">
        <f t="shared" ca="1" si="82"/>
        <v>2134.2350000000001</v>
      </c>
      <c r="D115" s="117">
        <f t="shared" ca="1" si="83"/>
        <v>2066.2550000000001</v>
      </c>
      <c r="E115" s="117">
        <f t="shared" ca="1" si="84"/>
        <v>2083.5949999999998</v>
      </c>
      <c r="F115" s="117">
        <f t="shared" ca="1" si="85"/>
        <v>2156.2650000000003</v>
      </c>
      <c r="G115" s="117">
        <f t="shared" ca="1" si="86"/>
        <v>2184.3249999999998</v>
      </c>
      <c r="H115" s="117">
        <f t="shared" ca="1" si="87"/>
        <v>2663.2250000000004</v>
      </c>
      <c r="I115" s="117">
        <f t="shared" ca="1" si="88"/>
        <v>2663.3650000000002</v>
      </c>
      <c r="J115" s="117">
        <f t="shared" ca="1" si="89"/>
        <v>2661.8850000000002</v>
      </c>
      <c r="K115" s="117">
        <f t="shared" ca="1" si="90"/>
        <v>2665.7849999999999</v>
      </c>
      <c r="L115" s="117">
        <f t="shared" ca="1" si="91"/>
        <v>2664.9550000000004</v>
      </c>
      <c r="M115" s="117">
        <f t="shared" ca="1" si="92"/>
        <v>2664.8049999999998</v>
      </c>
      <c r="N115" s="117">
        <f t="shared" ca="1" si="93"/>
        <v>2665.5050000000001</v>
      </c>
      <c r="O115" s="117">
        <f t="shared" ca="1" si="94"/>
        <v>2664.855</v>
      </c>
      <c r="P115" s="117">
        <f t="shared" ca="1" si="95"/>
        <v>2665.0250000000001</v>
      </c>
      <c r="Q115" s="117">
        <f t="shared" ca="1" si="96"/>
        <v>2664.2150000000001</v>
      </c>
      <c r="R115" s="117">
        <f t="shared" ca="1" si="97"/>
        <v>2662.9250000000002</v>
      </c>
      <c r="S115" s="117">
        <f t="shared" ca="1" si="98"/>
        <v>2663.1550000000002</v>
      </c>
      <c r="T115" s="117">
        <f t="shared" ca="1" si="99"/>
        <v>2662.4749999999999</v>
      </c>
      <c r="U115" s="117">
        <f t="shared" ca="1" si="100"/>
        <v>2661.375</v>
      </c>
      <c r="V115" s="117">
        <f t="shared" ca="1" si="101"/>
        <v>2660.165</v>
      </c>
      <c r="W115" s="117">
        <f t="shared" ca="1" si="102"/>
        <v>2191.0250000000001</v>
      </c>
      <c r="X115" s="117">
        <f t="shared" ca="1" si="103"/>
        <v>2179.9749999999999</v>
      </c>
      <c r="Y115" s="117">
        <f t="shared" ca="1" si="104"/>
        <v>2166.2149999999997</v>
      </c>
      <c r="Z115" s="34"/>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row>
    <row r="116" spans="1:50" s="21" customFormat="1" ht="18.75">
      <c r="A116" s="26">
        <v>27</v>
      </c>
      <c r="B116" s="117">
        <f t="shared" ca="1" si="81"/>
        <v>2169.2949999999996</v>
      </c>
      <c r="C116" s="117">
        <f t="shared" ca="1" si="82"/>
        <v>2181.4849999999997</v>
      </c>
      <c r="D116" s="117">
        <f t="shared" ca="1" si="83"/>
        <v>2173.9649999999997</v>
      </c>
      <c r="E116" s="117">
        <f t="shared" ca="1" si="84"/>
        <v>2181.915</v>
      </c>
      <c r="F116" s="117">
        <f t="shared" ca="1" si="85"/>
        <v>2189.9450000000002</v>
      </c>
      <c r="G116" s="117">
        <f t="shared" ca="1" si="86"/>
        <v>2664.7350000000001</v>
      </c>
      <c r="H116" s="117">
        <f t="shared" ca="1" si="87"/>
        <v>2662.145</v>
      </c>
      <c r="I116" s="117">
        <f t="shared" ca="1" si="88"/>
        <v>2663.165</v>
      </c>
      <c r="J116" s="117">
        <f t="shared" ca="1" si="89"/>
        <v>2663.5250000000001</v>
      </c>
      <c r="K116" s="117">
        <f t="shared" ca="1" si="90"/>
        <v>2662.7349999999997</v>
      </c>
      <c r="L116" s="117">
        <f t="shared" ca="1" si="91"/>
        <v>2661.7950000000001</v>
      </c>
      <c r="M116" s="117">
        <f t="shared" ca="1" si="92"/>
        <v>2662.355</v>
      </c>
      <c r="N116" s="117">
        <f t="shared" ca="1" si="93"/>
        <v>2662.2049999999995</v>
      </c>
      <c r="O116" s="117">
        <f t="shared" ca="1" si="94"/>
        <v>2660.6750000000002</v>
      </c>
      <c r="P116" s="117">
        <f t="shared" ca="1" si="95"/>
        <v>2662.375</v>
      </c>
      <c r="Q116" s="117">
        <f t="shared" ca="1" si="96"/>
        <v>2662.7449999999999</v>
      </c>
      <c r="R116" s="117">
        <f t="shared" ca="1" si="97"/>
        <v>2661.3250000000003</v>
      </c>
      <c r="S116" s="117">
        <f t="shared" ca="1" si="98"/>
        <v>2661.2750000000001</v>
      </c>
      <c r="T116" s="117">
        <f t="shared" ca="1" si="99"/>
        <v>2661.0449999999996</v>
      </c>
      <c r="U116" s="117">
        <f t="shared" ca="1" si="100"/>
        <v>2659.7049999999999</v>
      </c>
      <c r="V116" s="117">
        <f t="shared" ca="1" si="101"/>
        <v>2658.9950000000003</v>
      </c>
      <c r="W116" s="117">
        <f t="shared" ca="1" si="102"/>
        <v>2244.0349999999999</v>
      </c>
      <c r="X116" s="117">
        <f t="shared" ca="1" si="103"/>
        <v>2219.6150000000002</v>
      </c>
      <c r="Y116" s="117">
        <f t="shared" ca="1" si="104"/>
        <v>2190.2049999999999</v>
      </c>
      <c r="Z116" s="34"/>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row>
    <row r="117" spans="1:50" s="21" customFormat="1" ht="18.75">
      <c r="A117" s="26">
        <v>28</v>
      </c>
      <c r="B117" s="117">
        <f t="shared" ca="1" si="81"/>
        <v>2191.165</v>
      </c>
      <c r="C117" s="117">
        <f t="shared" ca="1" si="82"/>
        <v>2192.6749999999997</v>
      </c>
      <c r="D117" s="117">
        <f t="shared" ca="1" si="83"/>
        <v>2185.4449999999997</v>
      </c>
      <c r="E117" s="117">
        <f t="shared" ca="1" si="84"/>
        <v>2171.2750000000001</v>
      </c>
      <c r="F117" s="117">
        <f t="shared" ca="1" si="85"/>
        <v>2662.8649999999998</v>
      </c>
      <c r="G117" s="117">
        <f t="shared" ca="1" si="86"/>
        <v>2663.895</v>
      </c>
      <c r="H117" s="117">
        <f t="shared" ca="1" si="87"/>
        <v>2661.7849999999999</v>
      </c>
      <c r="I117" s="117">
        <f t="shared" ca="1" si="88"/>
        <v>2661.2249999999999</v>
      </c>
      <c r="J117" s="117">
        <f t="shared" ca="1" si="89"/>
        <v>2659.3149999999996</v>
      </c>
      <c r="K117" s="117">
        <f t="shared" ca="1" si="90"/>
        <v>2663.125</v>
      </c>
      <c r="L117" s="117">
        <f t="shared" ca="1" si="91"/>
        <v>2663.0450000000001</v>
      </c>
      <c r="M117" s="117">
        <f t="shared" ca="1" si="92"/>
        <v>2662.8149999999996</v>
      </c>
      <c r="N117" s="117">
        <f t="shared" ca="1" si="93"/>
        <v>2663.105</v>
      </c>
      <c r="O117" s="117">
        <f t="shared" ca="1" si="94"/>
        <v>2661.9849999999997</v>
      </c>
      <c r="P117" s="117">
        <f t="shared" ca="1" si="95"/>
        <v>2663.105</v>
      </c>
      <c r="Q117" s="117">
        <f t="shared" ca="1" si="96"/>
        <v>2662.415</v>
      </c>
      <c r="R117" s="117">
        <f t="shared" ca="1" si="97"/>
        <v>2663.0149999999999</v>
      </c>
      <c r="S117" s="117">
        <f t="shared" ca="1" si="98"/>
        <v>2227.2150000000001</v>
      </c>
      <c r="T117" s="117">
        <f t="shared" ca="1" si="99"/>
        <v>2233.5450000000001</v>
      </c>
      <c r="U117" s="117">
        <f t="shared" ca="1" si="100"/>
        <v>2236.7650000000003</v>
      </c>
      <c r="V117" s="117">
        <f t="shared" ca="1" si="101"/>
        <v>2243.2049999999999</v>
      </c>
      <c r="W117" s="117">
        <f t="shared" ca="1" si="102"/>
        <v>2220.8650000000002</v>
      </c>
      <c r="X117" s="117">
        <f t="shared" ca="1" si="103"/>
        <v>2218.4250000000002</v>
      </c>
      <c r="Y117" s="117">
        <f t="shared" ca="1" si="104"/>
        <v>2191.835</v>
      </c>
      <c r="Z117" s="34"/>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row>
    <row r="118" spans="1:50" ht="18.75">
      <c r="A118" s="26">
        <v>29</v>
      </c>
      <c r="B118" s="117">
        <f t="shared" ca="1" si="81"/>
        <v>2194.855</v>
      </c>
      <c r="C118" s="117">
        <f t="shared" ca="1" si="82"/>
        <v>2191.2849999999999</v>
      </c>
      <c r="D118" s="117">
        <f t="shared" ca="1" si="83"/>
        <v>2182.9050000000002</v>
      </c>
      <c r="E118" s="117">
        <f t="shared" ca="1" si="84"/>
        <v>2153.9350000000004</v>
      </c>
      <c r="F118" s="117">
        <f t="shared" ca="1" si="85"/>
        <v>2163.835</v>
      </c>
      <c r="G118" s="117">
        <f t="shared" ca="1" si="86"/>
        <v>2182.5750000000003</v>
      </c>
      <c r="H118" s="117">
        <f t="shared" ca="1" si="87"/>
        <v>2177.835</v>
      </c>
      <c r="I118" s="117">
        <f t="shared" ca="1" si="88"/>
        <v>2178.1149999999998</v>
      </c>
      <c r="J118" s="117">
        <f t="shared" ca="1" si="89"/>
        <v>2192.4049999999997</v>
      </c>
      <c r="K118" s="117">
        <f t="shared" ca="1" si="90"/>
        <v>2187.3850000000002</v>
      </c>
      <c r="L118" s="117">
        <f t="shared" ca="1" si="91"/>
        <v>2188.1849999999999</v>
      </c>
      <c r="M118" s="117">
        <f t="shared" ca="1" si="92"/>
        <v>2191.5450000000001</v>
      </c>
      <c r="N118" s="117">
        <f t="shared" ca="1" si="93"/>
        <v>2202.3050000000003</v>
      </c>
      <c r="O118" s="117">
        <f t="shared" ca="1" si="94"/>
        <v>2208.2249999999995</v>
      </c>
      <c r="P118" s="117">
        <f t="shared" ca="1" si="95"/>
        <v>2205.125</v>
      </c>
      <c r="Q118" s="117">
        <f t="shared" ca="1" si="96"/>
        <v>2207.3850000000002</v>
      </c>
      <c r="R118" s="117">
        <f t="shared" ca="1" si="97"/>
        <v>2215.2049999999999</v>
      </c>
      <c r="S118" s="117">
        <f t="shared" ca="1" si="98"/>
        <v>2196.2549999999997</v>
      </c>
      <c r="T118" s="117">
        <f t="shared" ca="1" si="99"/>
        <v>2199.9949999999999</v>
      </c>
      <c r="U118" s="117">
        <f t="shared" ca="1" si="100"/>
        <v>2213.7049999999999</v>
      </c>
      <c r="V118" s="117">
        <f t="shared" ca="1" si="101"/>
        <v>2238.1549999999997</v>
      </c>
      <c r="W118" s="117">
        <f t="shared" ca="1" si="102"/>
        <v>2236.0349999999999</v>
      </c>
      <c r="X118" s="117">
        <f t="shared" ca="1" si="103"/>
        <v>2221.8150000000001</v>
      </c>
      <c r="Y118" s="117">
        <f t="shared" ca="1" si="104"/>
        <v>2195.7449999999999</v>
      </c>
    </row>
    <row r="119" spans="1:50" ht="18.75">
      <c r="A119" s="26">
        <v>30</v>
      </c>
      <c r="B119" s="117">
        <f t="shared" ca="1" si="81"/>
        <v>2185.7350000000001</v>
      </c>
      <c r="C119" s="117">
        <f t="shared" ca="1" si="82"/>
        <v>2184.2449999999999</v>
      </c>
      <c r="D119" s="117">
        <f t="shared" ca="1" si="83"/>
        <v>2169.2049999999999</v>
      </c>
      <c r="E119" s="117">
        <f t="shared" ca="1" si="84"/>
        <v>2068.5349999999999</v>
      </c>
      <c r="F119" s="117">
        <f t="shared" ca="1" si="85"/>
        <v>2108.085</v>
      </c>
      <c r="G119" s="117">
        <f t="shared" ca="1" si="86"/>
        <v>2162.665</v>
      </c>
      <c r="H119" s="117">
        <f t="shared" ca="1" si="87"/>
        <v>2111.0250000000001</v>
      </c>
      <c r="I119" s="117">
        <f t="shared" ca="1" si="88"/>
        <v>2152.1849999999995</v>
      </c>
      <c r="J119" s="117">
        <f t="shared" ca="1" si="89"/>
        <v>2183.2449999999999</v>
      </c>
      <c r="K119" s="117">
        <f t="shared" ca="1" si="90"/>
        <v>2180.8650000000002</v>
      </c>
      <c r="L119" s="117">
        <f t="shared" ca="1" si="91"/>
        <v>2180.2049999999999</v>
      </c>
      <c r="M119" s="117">
        <f t="shared" ca="1" si="92"/>
        <v>2182.7049999999999</v>
      </c>
      <c r="N119" s="117">
        <f t="shared" ca="1" si="93"/>
        <v>2191.8449999999998</v>
      </c>
      <c r="O119" s="117">
        <f t="shared" ca="1" si="94"/>
        <v>2197.0650000000001</v>
      </c>
      <c r="P119" s="117">
        <f t="shared" ca="1" si="95"/>
        <v>2193.9549999999999</v>
      </c>
      <c r="Q119" s="117">
        <f t="shared" ca="1" si="96"/>
        <v>2199.0249999999996</v>
      </c>
      <c r="R119" s="117">
        <f t="shared" ca="1" si="97"/>
        <v>2211.665</v>
      </c>
      <c r="S119" s="117">
        <f t="shared" ca="1" si="98"/>
        <v>2194.7750000000001</v>
      </c>
      <c r="T119" s="117">
        <f t="shared" ca="1" si="99"/>
        <v>2206.6249999999995</v>
      </c>
      <c r="U119" s="117">
        <f t="shared" ca="1" si="100"/>
        <v>2205.3649999999998</v>
      </c>
      <c r="V119" s="117">
        <f t="shared" ca="1" si="101"/>
        <v>2222.6850000000004</v>
      </c>
      <c r="W119" s="117">
        <f t="shared" ca="1" si="102"/>
        <v>2219.1350000000002</v>
      </c>
      <c r="X119" s="117">
        <f t="shared" ca="1" si="103"/>
        <v>2218.2849999999999</v>
      </c>
      <c r="Y119" s="117">
        <f t="shared" ca="1" si="104"/>
        <v>2193.835</v>
      </c>
    </row>
    <row r="120" spans="1:50" ht="18.75">
      <c r="A120" s="26"/>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row>
    <row r="121" spans="1:50" s="21" customFormat="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row>
    <row r="122" spans="1:50" s="21" customFormat="1" ht="36.75" customHeight="1">
      <c r="A122" s="222" t="s">
        <v>20</v>
      </c>
      <c r="B122" s="223" t="s">
        <v>88</v>
      </c>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39"/>
      <c r="AA122" s="235"/>
      <c r="AB122" s="235"/>
      <c r="AC122" s="235"/>
      <c r="AD122" s="235"/>
      <c r="AE122" s="235"/>
      <c r="AF122" s="235"/>
      <c r="AG122" s="235"/>
      <c r="AH122" s="235"/>
      <c r="AI122" s="235"/>
      <c r="AJ122" s="235"/>
      <c r="AK122" s="235"/>
      <c r="AL122" s="235"/>
      <c r="AM122" s="235"/>
      <c r="AN122" s="235"/>
      <c r="AO122" s="235"/>
      <c r="AP122" s="235"/>
      <c r="AQ122" s="235"/>
      <c r="AR122" s="235"/>
      <c r="AS122" s="235"/>
      <c r="AT122" s="235"/>
      <c r="AU122" s="235"/>
      <c r="AV122" s="235"/>
      <c r="AW122" s="235"/>
      <c r="AX122" s="235"/>
    </row>
    <row r="123" spans="1:50" s="21" customFormat="1" ht="18.75" customHeight="1">
      <c r="A123" s="222"/>
      <c r="B123" s="223" t="s">
        <v>38</v>
      </c>
      <c r="C123" s="223" t="s">
        <v>39</v>
      </c>
      <c r="D123" s="223" t="s">
        <v>40</v>
      </c>
      <c r="E123" s="223" t="s">
        <v>41</v>
      </c>
      <c r="F123" s="223" t="s">
        <v>42</v>
      </c>
      <c r="G123" s="223" t="s">
        <v>43</v>
      </c>
      <c r="H123" s="223" t="s">
        <v>44</v>
      </c>
      <c r="I123" s="223" t="s">
        <v>45</v>
      </c>
      <c r="J123" s="223" t="s">
        <v>46</v>
      </c>
      <c r="K123" s="223" t="s">
        <v>47</v>
      </c>
      <c r="L123" s="223" t="s">
        <v>48</v>
      </c>
      <c r="M123" s="223" t="s">
        <v>49</v>
      </c>
      <c r="N123" s="223" t="s">
        <v>50</v>
      </c>
      <c r="O123" s="223" t="s">
        <v>51</v>
      </c>
      <c r="P123" s="223" t="s">
        <v>52</v>
      </c>
      <c r="Q123" s="223" t="s">
        <v>53</v>
      </c>
      <c r="R123" s="223" t="s">
        <v>54</v>
      </c>
      <c r="S123" s="223" t="s">
        <v>55</v>
      </c>
      <c r="T123" s="223" t="s">
        <v>56</v>
      </c>
      <c r="U123" s="223" t="s">
        <v>57</v>
      </c>
      <c r="V123" s="223" t="s">
        <v>58</v>
      </c>
      <c r="W123" s="223" t="s">
        <v>59</v>
      </c>
      <c r="X123" s="223" t="s">
        <v>60</v>
      </c>
      <c r="Y123" s="223" t="s">
        <v>61</v>
      </c>
      <c r="Z123" s="239"/>
      <c r="AA123" s="235"/>
      <c r="AB123" s="235"/>
      <c r="AC123" s="235"/>
      <c r="AD123" s="235"/>
      <c r="AE123" s="235"/>
      <c r="AF123" s="235"/>
      <c r="AG123" s="235"/>
      <c r="AH123" s="235"/>
      <c r="AI123" s="235"/>
      <c r="AJ123" s="235"/>
      <c r="AK123" s="235"/>
      <c r="AL123" s="235"/>
      <c r="AM123" s="235"/>
      <c r="AN123" s="235"/>
      <c r="AO123" s="235"/>
      <c r="AP123" s="235"/>
      <c r="AQ123" s="235"/>
      <c r="AR123" s="235"/>
      <c r="AS123" s="235"/>
      <c r="AT123" s="235"/>
      <c r="AU123" s="235"/>
      <c r="AV123" s="235"/>
      <c r="AW123" s="235"/>
      <c r="AX123" s="235"/>
    </row>
    <row r="124" spans="1:50" s="21" customFormat="1" ht="12.75" customHeight="1">
      <c r="A124" s="222"/>
      <c r="B124" s="223"/>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39"/>
      <c r="AA124" s="235"/>
      <c r="AB124" s="235"/>
      <c r="AC124" s="235"/>
      <c r="AD124" s="235"/>
      <c r="AE124" s="235"/>
      <c r="AF124" s="235"/>
      <c r="AG124" s="235"/>
      <c r="AH124" s="235"/>
      <c r="AI124" s="235"/>
      <c r="AJ124" s="235"/>
      <c r="AK124" s="235"/>
      <c r="AL124" s="235"/>
      <c r="AM124" s="235"/>
      <c r="AN124" s="235"/>
      <c r="AO124" s="235"/>
      <c r="AP124" s="235"/>
      <c r="AQ124" s="235"/>
      <c r="AR124" s="235"/>
      <c r="AS124" s="235"/>
      <c r="AT124" s="235"/>
      <c r="AU124" s="235"/>
      <c r="AV124" s="235"/>
      <c r="AW124" s="235"/>
      <c r="AX124" s="235"/>
    </row>
    <row r="125" spans="1:50" s="21" customFormat="1" ht="18.75">
      <c r="A125" s="26">
        <v>1</v>
      </c>
      <c r="B125" s="117">
        <f ca="1">AA20+$Z$15+ROUND((AA20*0.31*11.96%),2)</f>
        <v>3315.8319999999999</v>
      </c>
      <c r="C125" s="117">
        <f t="shared" ref="C125:Y125" ca="1" si="105">AB20+$Z$15+ROUND((AB20*0.31*11.96%),2)</f>
        <v>3271.172</v>
      </c>
      <c r="D125" s="117">
        <f t="shared" ca="1" si="105"/>
        <v>3267.2719999999999</v>
      </c>
      <c r="E125" s="117">
        <f t="shared" ca="1" si="105"/>
        <v>3261.6019999999999</v>
      </c>
      <c r="F125" s="117">
        <f t="shared" ca="1" si="105"/>
        <v>3281.1820000000002</v>
      </c>
      <c r="G125" s="117">
        <f t="shared" ca="1" si="105"/>
        <v>3279.3919999999998</v>
      </c>
      <c r="H125" s="117">
        <f t="shared" ca="1" si="105"/>
        <v>3294.6419999999998</v>
      </c>
      <c r="I125" s="117">
        <f t="shared" ca="1" si="105"/>
        <v>3309.7020000000002</v>
      </c>
      <c r="J125" s="117">
        <f t="shared" ca="1" si="105"/>
        <v>3323.4719999999998</v>
      </c>
      <c r="K125" s="117">
        <f t="shared" ca="1" si="105"/>
        <v>3325.252</v>
      </c>
      <c r="L125" s="117">
        <f t="shared" ca="1" si="105"/>
        <v>3314.2219999999998</v>
      </c>
      <c r="M125" s="117">
        <f t="shared" ca="1" si="105"/>
        <v>3311.942</v>
      </c>
      <c r="N125" s="117">
        <f t="shared" ca="1" si="105"/>
        <v>3313.7019999999998</v>
      </c>
      <c r="O125" s="117">
        <f t="shared" ca="1" si="105"/>
        <v>3320.1219999999998</v>
      </c>
      <c r="P125" s="117">
        <f t="shared" ca="1" si="105"/>
        <v>3320.9720000000002</v>
      </c>
      <c r="Q125" s="117">
        <f t="shared" ca="1" si="105"/>
        <v>3315.962</v>
      </c>
      <c r="R125" s="117">
        <f t="shared" ca="1" si="105"/>
        <v>3317.9419999999996</v>
      </c>
      <c r="S125" s="117">
        <f t="shared" ca="1" si="105"/>
        <v>3317.4719999999998</v>
      </c>
      <c r="T125" s="117">
        <f t="shared" ca="1" si="105"/>
        <v>3307.6419999999998</v>
      </c>
      <c r="U125" s="117">
        <f t="shared" ca="1" si="105"/>
        <v>3335.1019999999999</v>
      </c>
      <c r="V125" s="117">
        <f t="shared" ca="1" si="105"/>
        <v>3352.2220000000002</v>
      </c>
      <c r="W125" s="117">
        <f t="shared" ca="1" si="105"/>
        <v>3334.8920000000003</v>
      </c>
      <c r="X125" s="117">
        <f t="shared" ca="1" si="105"/>
        <v>3329.5320000000002</v>
      </c>
      <c r="Y125" s="117">
        <f t="shared" ca="1" si="105"/>
        <v>3313.5819999999999</v>
      </c>
      <c r="Z125" s="34"/>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row>
    <row r="126" spans="1:50" s="21" customFormat="1" ht="18.75">
      <c r="A126" s="26">
        <v>2</v>
      </c>
      <c r="B126" s="117">
        <f t="shared" ref="B126:B154" ca="1" si="106">AA21+$Z$15+ROUND((AA21*0.31*11.96%),2)</f>
        <v>3334.4919999999997</v>
      </c>
      <c r="C126" s="117">
        <f t="shared" ref="C126:C154" ca="1" si="107">AB21+$Z$15+ROUND((AB21*0.31*11.96%),2)</f>
        <v>3322.442</v>
      </c>
      <c r="D126" s="117">
        <f t="shared" ref="D126:D154" ca="1" si="108">AC21+$Z$15+ROUND((AC21*0.31*11.96%),2)</f>
        <v>3309.9419999999996</v>
      </c>
      <c r="E126" s="117">
        <f t="shared" ref="E126:E154" ca="1" si="109">AD21+$Z$15+ROUND((AD21*0.31*11.96%),2)</f>
        <v>3299.2520000000004</v>
      </c>
      <c r="F126" s="117">
        <f t="shared" ref="F126:F154" ca="1" si="110">AE21+$Z$15+ROUND((AE21*0.31*11.96%),2)</f>
        <v>3284.9920000000002</v>
      </c>
      <c r="G126" s="117">
        <f t="shared" ref="G126:G154" ca="1" si="111">AF21+$Z$15+ROUND((AF21*0.31*11.96%),2)</f>
        <v>3289.6819999999998</v>
      </c>
      <c r="H126" s="117">
        <f t="shared" ref="H126:H154" ca="1" si="112">AG21+$Z$15+ROUND((AG21*0.31*11.96%),2)</f>
        <v>3313.7720000000004</v>
      </c>
      <c r="I126" s="117">
        <f t="shared" ref="I126:I154" ca="1" si="113">AH21+$Z$15+ROUND((AH21*0.31*11.96%),2)</f>
        <v>3325.3719999999998</v>
      </c>
      <c r="J126" s="117">
        <f t="shared" ref="J126:J154" ca="1" si="114">AI21+$Z$15+ROUND((AI21*0.31*11.96%),2)</f>
        <v>3344.8219999999997</v>
      </c>
      <c r="K126" s="117">
        <f t="shared" ref="K126:K154" ca="1" si="115">AJ21+$Z$15+ROUND((AJ21*0.31*11.96%),2)</f>
        <v>3345.9319999999998</v>
      </c>
      <c r="L126" s="117">
        <f t="shared" ref="L126:L154" ca="1" si="116">AK21+$Z$15+ROUND((AK21*0.31*11.96%),2)</f>
        <v>3341.3119999999999</v>
      </c>
      <c r="M126" s="117">
        <f t="shared" ref="M126:M154" ca="1" si="117">AL21+$Z$15+ROUND((AL21*0.31*11.96%),2)</f>
        <v>3315.5320000000002</v>
      </c>
      <c r="N126" s="117">
        <f t="shared" ref="N126:N154" ca="1" si="118">AM21+$Z$15+ROUND((AM21*0.31*11.96%),2)</f>
        <v>3339.3420000000001</v>
      </c>
      <c r="O126" s="117">
        <f t="shared" ref="O126:O154" ca="1" si="119">AN21+$Z$15+ROUND((AN21*0.31*11.96%),2)</f>
        <v>3341.8220000000001</v>
      </c>
      <c r="P126" s="117">
        <f t="shared" ref="P126:P154" ca="1" si="120">AO21+$Z$15+ROUND((AO21*0.31*11.96%),2)</f>
        <v>3342.982</v>
      </c>
      <c r="Q126" s="117">
        <f t="shared" ref="Q126:Q154" ca="1" si="121">AP21+$Z$15+ROUND((AP21*0.31*11.96%),2)</f>
        <v>3344.172</v>
      </c>
      <c r="R126" s="117">
        <f t="shared" ref="R126:R154" ca="1" si="122">AQ21+$Z$15+ROUND((AQ21*0.31*11.96%),2)</f>
        <v>3355.5920000000001</v>
      </c>
      <c r="S126" s="117">
        <f t="shared" ref="S126:S154" ca="1" si="123">AR21+$Z$15+ROUND((AR21*0.31*11.96%),2)</f>
        <v>3358.1020000000003</v>
      </c>
      <c r="T126" s="117">
        <f t="shared" ref="T126:T154" ca="1" si="124">AS21+$Z$15+ROUND((AS21*0.31*11.96%),2)</f>
        <v>3347.1319999999996</v>
      </c>
      <c r="U126" s="117">
        <f t="shared" ref="U126:U154" ca="1" si="125">AT21+$Z$15+ROUND((AT21*0.31*11.96%),2)</f>
        <v>3362.672</v>
      </c>
      <c r="V126" s="117">
        <f t="shared" ref="V126:V154" ca="1" si="126">AU21+$Z$15+ROUND((AU21*0.31*11.96%),2)</f>
        <v>3364.3720000000003</v>
      </c>
      <c r="W126" s="117">
        <f t="shared" ref="W126:W154" ca="1" si="127">AV21+$Z$15+ROUND((AV21*0.31*11.96%),2)</f>
        <v>3342.0119999999997</v>
      </c>
      <c r="X126" s="117">
        <f t="shared" ref="X126:X154" ca="1" si="128">AW21+$Z$15+ROUND((AW21*0.31*11.96%),2)</f>
        <v>3336.1019999999999</v>
      </c>
      <c r="Y126" s="117">
        <f t="shared" ref="Y126:Y154" ca="1" si="129">AX21+$Z$15+ROUND((AX21*0.31*11.96%),2)</f>
        <v>3332.3519999999999</v>
      </c>
      <c r="Z126" s="34"/>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row>
    <row r="127" spans="1:50" s="21" customFormat="1" ht="18.75">
      <c r="A127" s="26">
        <v>3</v>
      </c>
      <c r="B127" s="117">
        <f t="shared" ca="1" si="106"/>
        <v>3318.1219999999998</v>
      </c>
      <c r="C127" s="117">
        <f t="shared" ca="1" si="107"/>
        <v>3308.1719999999996</v>
      </c>
      <c r="D127" s="117">
        <f t="shared" ca="1" si="108"/>
        <v>3297.3119999999999</v>
      </c>
      <c r="E127" s="117">
        <f t="shared" ca="1" si="109"/>
        <v>3266.1320000000001</v>
      </c>
      <c r="F127" s="117">
        <f t="shared" ca="1" si="110"/>
        <v>3290.2620000000002</v>
      </c>
      <c r="G127" s="117">
        <f t="shared" ca="1" si="111"/>
        <v>3354.7019999999998</v>
      </c>
      <c r="H127" s="117">
        <f t="shared" ca="1" si="112"/>
        <v>3359.8819999999996</v>
      </c>
      <c r="I127" s="117">
        <f t="shared" ca="1" si="113"/>
        <v>3360.9319999999998</v>
      </c>
      <c r="J127" s="117">
        <f t="shared" ca="1" si="114"/>
        <v>3386.922</v>
      </c>
      <c r="K127" s="117">
        <f t="shared" ca="1" si="115"/>
        <v>3419.752</v>
      </c>
      <c r="L127" s="117">
        <f t="shared" ca="1" si="116"/>
        <v>3401.4719999999998</v>
      </c>
      <c r="M127" s="117">
        <f t="shared" ca="1" si="117"/>
        <v>3381.1320000000001</v>
      </c>
      <c r="N127" s="117">
        <f t="shared" ca="1" si="118"/>
        <v>3379.7319999999995</v>
      </c>
      <c r="O127" s="117">
        <f t="shared" ca="1" si="119"/>
        <v>3383.2420000000002</v>
      </c>
      <c r="P127" s="117">
        <f t="shared" ca="1" si="120"/>
        <v>3380.3119999999999</v>
      </c>
      <c r="Q127" s="117">
        <f t="shared" ca="1" si="121"/>
        <v>3382.0719999999997</v>
      </c>
      <c r="R127" s="117">
        <f t="shared" ca="1" si="122"/>
        <v>3381.2620000000002</v>
      </c>
      <c r="S127" s="117">
        <f t="shared" ca="1" si="123"/>
        <v>3377.7919999999999</v>
      </c>
      <c r="T127" s="117">
        <f t="shared" ca="1" si="124"/>
        <v>3360.3220000000001</v>
      </c>
      <c r="U127" s="117">
        <f t="shared" ca="1" si="125"/>
        <v>3382.4319999999998</v>
      </c>
      <c r="V127" s="117">
        <f t="shared" ca="1" si="126"/>
        <v>3361.6319999999996</v>
      </c>
      <c r="W127" s="117">
        <f t="shared" ca="1" si="127"/>
        <v>3343.0419999999999</v>
      </c>
      <c r="X127" s="117">
        <f t="shared" ca="1" si="128"/>
        <v>3343.2819999999997</v>
      </c>
      <c r="Y127" s="117">
        <f t="shared" ca="1" si="129"/>
        <v>3296.212</v>
      </c>
      <c r="Z127" s="34"/>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row>
    <row r="128" spans="1:50" s="21" customFormat="1" ht="18.75">
      <c r="A128" s="26">
        <v>4</v>
      </c>
      <c r="B128" s="117">
        <f t="shared" ca="1" si="106"/>
        <v>3254.7020000000002</v>
      </c>
      <c r="C128" s="117">
        <f t="shared" ca="1" si="107"/>
        <v>3251.3519999999999</v>
      </c>
      <c r="D128" s="117">
        <f t="shared" ca="1" si="108"/>
        <v>3248.3820000000001</v>
      </c>
      <c r="E128" s="117">
        <f t="shared" ca="1" si="109"/>
        <v>3238.1120000000001</v>
      </c>
      <c r="F128" s="117">
        <f t="shared" ca="1" si="110"/>
        <v>3249.6219999999998</v>
      </c>
      <c r="G128" s="117">
        <f t="shared" ca="1" si="111"/>
        <v>3315.5419999999999</v>
      </c>
      <c r="H128" s="117">
        <f t="shared" ca="1" si="112"/>
        <v>3318.252</v>
      </c>
      <c r="I128" s="117">
        <f t="shared" ca="1" si="113"/>
        <v>3321.3720000000003</v>
      </c>
      <c r="J128" s="117">
        <f t="shared" ca="1" si="114"/>
        <v>3351.9919999999997</v>
      </c>
      <c r="K128" s="117">
        <f t="shared" ca="1" si="115"/>
        <v>3353.1319999999996</v>
      </c>
      <c r="L128" s="117">
        <f t="shared" ca="1" si="116"/>
        <v>3350.252</v>
      </c>
      <c r="M128" s="117">
        <f t="shared" ca="1" si="117"/>
        <v>3348.3020000000001</v>
      </c>
      <c r="N128" s="117">
        <f t="shared" ca="1" si="118"/>
        <v>3344.5619999999999</v>
      </c>
      <c r="O128" s="117">
        <f t="shared" ca="1" si="119"/>
        <v>3351.0819999999999</v>
      </c>
      <c r="P128" s="117">
        <f t="shared" ca="1" si="120"/>
        <v>3353.6819999999998</v>
      </c>
      <c r="Q128" s="117">
        <f t="shared" ca="1" si="121"/>
        <v>3347.5819999999994</v>
      </c>
      <c r="R128" s="117">
        <f t="shared" ca="1" si="122"/>
        <v>3348.0519999999997</v>
      </c>
      <c r="S128" s="117">
        <f t="shared" ca="1" si="123"/>
        <v>3339.1119999999996</v>
      </c>
      <c r="T128" s="117">
        <f t="shared" ca="1" si="124"/>
        <v>3335.8420000000001</v>
      </c>
      <c r="U128" s="117">
        <f t="shared" ca="1" si="125"/>
        <v>3352.152</v>
      </c>
      <c r="V128" s="117">
        <f t="shared" ca="1" si="126"/>
        <v>3345.752</v>
      </c>
      <c r="W128" s="117">
        <f t="shared" ca="1" si="127"/>
        <v>3285.1619999999998</v>
      </c>
      <c r="X128" s="117">
        <f t="shared" ca="1" si="128"/>
        <v>3305.5520000000001</v>
      </c>
      <c r="Y128" s="117">
        <f t="shared" ca="1" si="129"/>
        <v>3287.7719999999999</v>
      </c>
      <c r="Z128" s="34"/>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row>
    <row r="129" spans="1:50" s="21" customFormat="1" ht="18.75">
      <c r="A129" s="26">
        <v>5</v>
      </c>
      <c r="B129" s="117">
        <f t="shared" ca="1" si="106"/>
        <v>3267.1020000000003</v>
      </c>
      <c r="C129" s="117">
        <f t="shared" ca="1" si="107"/>
        <v>3241.7119999999995</v>
      </c>
      <c r="D129" s="117">
        <f t="shared" ca="1" si="108"/>
        <v>3237.3220000000001</v>
      </c>
      <c r="E129" s="117">
        <f t="shared" ca="1" si="109"/>
        <v>3207.2419999999997</v>
      </c>
      <c r="F129" s="117">
        <f t="shared" ca="1" si="110"/>
        <v>3222.6419999999998</v>
      </c>
      <c r="G129" s="117">
        <f t="shared" ca="1" si="111"/>
        <v>3292.2420000000002</v>
      </c>
      <c r="H129" s="117">
        <f t="shared" ca="1" si="112"/>
        <v>3394.0520000000001</v>
      </c>
      <c r="I129" s="117">
        <f t="shared" ca="1" si="113"/>
        <v>3419.3119999999999</v>
      </c>
      <c r="J129" s="117">
        <f t="shared" ca="1" si="114"/>
        <v>3433.0219999999999</v>
      </c>
      <c r="K129" s="117">
        <f t="shared" ca="1" si="115"/>
        <v>3430.7820000000002</v>
      </c>
      <c r="L129" s="117">
        <f t="shared" ca="1" si="116"/>
        <v>3420.3119999999999</v>
      </c>
      <c r="M129" s="117">
        <f t="shared" ca="1" si="117"/>
        <v>3399.2719999999999</v>
      </c>
      <c r="N129" s="117">
        <f t="shared" ca="1" si="118"/>
        <v>3396.6719999999996</v>
      </c>
      <c r="O129" s="117">
        <f t="shared" ca="1" si="119"/>
        <v>3417.6119999999996</v>
      </c>
      <c r="P129" s="117">
        <f t="shared" ca="1" si="120"/>
        <v>3423.4119999999998</v>
      </c>
      <c r="Q129" s="117">
        <f t="shared" ca="1" si="121"/>
        <v>3410.6119999999996</v>
      </c>
      <c r="R129" s="117">
        <f t="shared" ca="1" si="122"/>
        <v>3421.5819999999999</v>
      </c>
      <c r="S129" s="117">
        <f t="shared" ca="1" si="123"/>
        <v>3390.1320000000001</v>
      </c>
      <c r="T129" s="117">
        <f t="shared" ca="1" si="124"/>
        <v>3392.2219999999998</v>
      </c>
      <c r="U129" s="117">
        <f t="shared" ca="1" si="125"/>
        <v>3341.462</v>
      </c>
      <c r="V129" s="117">
        <f t="shared" ca="1" si="126"/>
        <v>3321.8020000000001</v>
      </c>
      <c r="W129" s="117">
        <f t="shared" ca="1" si="127"/>
        <v>3292.2220000000002</v>
      </c>
      <c r="X129" s="117">
        <f t="shared" ca="1" si="128"/>
        <v>3291.6019999999999</v>
      </c>
      <c r="Y129" s="117">
        <f t="shared" ca="1" si="129"/>
        <v>3262.172</v>
      </c>
      <c r="Z129" s="34"/>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row>
    <row r="130" spans="1:50" s="21" customFormat="1" ht="18.75">
      <c r="A130" s="26">
        <v>6</v>
      </c>
      <c r="B130" s="117">
        <f t="shared" ca="1" si="106"/>
        <v>3309.6220000000003</v>
      </c>
      <c r="C130" s="117">
        <f t="shared" ca="1" si="107"/>
        <v>3288.1320000000001</v>
      </c>
      <c r="D130" s="117">
        <f t="shared" ca="1" si="108"/>
        <v>3217.4119999999998</v>
      </c>
      <c r="E130" s="117">
        <f t="shared" ca="1" si="109"/>
        <v>3197.9519999999998</v>
      </c>
      <c r="F130" s="117">
        <f t="shared" ca="1" si="110"/>
        <v>3219.962</v>
      </c>
      <c r="G130" s="117">
        <f t="shared" ca="1" si="111"/>
        <v>3286.752</v>
      </c>
      <c r="H130" s="117">
        <f t="shared" ca="1" si="112"/>
        <v>3339.922</v>
      </c>
      <c r="I130" s="117">
        <f t="shared" ca="1" si="113"/>
        <v>3343.7619999999997</v>
      </c>
      <c r="J130" s="117">
        <f t="shared" ca="1" si="114"/>
        <v>3351.5320000000002</v>
      </c>
      <c r="K130" s="117">
        <f t="shared" ca="1" si="115"/>
        <v>3352.1019999999999</v>
      </c>
      <c r="L130" s="117">
        <f t="shared" ca="1" si="116"/>
        <v>3352.692</v>
      </c>
      <c r="M130" s="117">
        <f t="shared" ca="1" si="117"/>
        <v>3348.7620000000002</v>
      </c>
      <c r="N130" s="117">
        <f t="shared" ca="1" si="118"/>
        <v>3346.9119999999998</v>
      </c>
      <c r="O130" s="117">
        <f t="shared" ca="1" si="119"/>
        <v>3348.2420000000002</v>
      </c>
      <c r="P130" s="117">
        <f t="shared" ca="1" si="120"/>
        <v>3349.0819999999999</v>
      </c>
      <c r="Q130" s="117">
        <f t="shared" ca="1" si="121"/>
        <v>3351.1820000000002</v>
      </c>
      <c r="R130" s="117">
        <f t="shared" ca="1" si="122"/>
        <v>3350.9720000000002</v>
      </c>
      <c r="S130" s="117">
        <f t="shared" ca="1" si="123"/>
        <v>3335.7019999999998</v>
      </c>
      <c r="T130" s="117">
        <f t="shared" ca="1" si="124"/>
        <v>3348.5819999999999</v>
      </c>
      <c r="U130" s="117">
        <f t="shared" ca="1" si="125"/>
        <v>3366.3119999999999</v>
      </c>
      <c r="V130" s="117">
        <f t="shared" ca="1" si="126"/>
        <v>3363.752</v>
      </c>
      <c r="W130" s="117">
        <f t="shared" ca="1" si="127"/>
        <v>3350.5820000000003</v>
      </c>
      <c r="X130" s="117">
        <f t="shared" ca="1" si="128"/>
        <v>3332.7019999999998</v>
      </c>
      <c r="Y130" s="117">
        <f t="shared" ca="1" si="129"/>
        <v>3309.8619999999996</v>
      </c>
      <c r="Z130" s="34"/>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row>
    <row r="131" spans="1:50" s="21" customFormat="1" ht="18.75">
      <c r="A131" s="26">
        <v>7</v>
      </c>
      <c r="B131" s="117">
        <f t="shared" ca="1" si="106"/>
        <v>3312.942</v>
      </c>
      <c r="C131" s="117">
        <f t="shared" ca="1" si="107"/>
        <v>3292.7720000000004</v>
      </c>
      <c r="D131" s="117">
        <f t="shared" ca="1" si="108"/>
        <v>3263.6320000000001</v>
      </c>
      <c r="E131" s="117">
        <f t="shared" ca="1" si="109"/>
        <v>3240.3319999999999</v>
      </c>
      <c r="F131" s="117">
        <f t="shared" ca="1" si="110"/>
        <v>3260.1120000000001</v>
      </c>
      <c r="G131" s="117">
        <f t="shared" ca="1" si="111"/>
        <v>3319.1219999999998</v>
      </c>
      <c r="H131" s="117">
        <f t="shared" ca="1" si="112"/>
        <v>3340.4519999999998</v>
      </c>
      <c r="I131" s="117">
        <f t="shared" ca="1" si="113"/>
        <v>3341.7820000000002</v>
      </c>
      <c r="J131" s="117">
        <f t="shared" ca="1" si="114"/>
        <v>3348.8020000000001</v>
      </c>
      <c r="K131" s="117">
        <f t="shared" ca="1" si="115"/>
        <v>3384.5520000000001</v>
      </c>
      <c r="L131" s="117">
        <f t="shared" ca="1" si="116"/>
        <v>3382.7119999999995</v>
      </c>
      <c r="M131" s="117">
        <f t="shared" ca="1" si="117"/>
        <v>3376.3020000000001</v>
      </c>
      <c r="N131" s="117">
        <f t="shared" ca="1" si="118"/>
        <v>3346.902</v>
      </c>
      <c r="O131" s="117">
        <f t="shared" ca="1" si="119"/>
        <v>3348.3820000000001</v>
      </c>
      <c r="P131" s="117">
        <f t="shared" ca="1" si="120"/>
        <v>3344.5320000000002</v>
      </c>
      <c r="Q131" s="117">
        <f t="shared" ca="1" si="121"/>
        <v>3346.692</v>
      </c>
      <c r="R131" s="117">
        <f t="shared" ca="1" si="122"/>
        <v>3347.0519999999997</v>
      </c>
      <c r="S131" s="117">
        <f t="shared" ca="1" si="123"/>
        <v>3335.2419999999997</v>
      </c>
      <c r="T131" s="117">
        <f t="shared" ca="1" si="124"/>
        <v>3341.5719999999997</v>
      </c>
      <c r="U131" s="117">
        <f t="shared" ca="1" si="125"/>
        <v>3364.2219999999998</v>
      </c>
      <c r="V131" s="117">
        <f t="shared" ca="1" si="126"/>
        <v>3361.422</v>
      </c>
      <c r="W131" s="117">
        <f t="shared" ca="1" si="127"/>
        <v>3347.4319999999998</v>
      </c>
      <c r="X131" s="117">
        <f t="shared" ca="1" si="128"/>
        <v>3330.6620000000003</v>
      </c>
      <c r="Y131" s="117">
        <f t="shared" ca="1" si="129"/>
        <v>3304.3220000000001</v>
      </c>
      <c r="Z131" s="34"/>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row>
    <row r="132" spans="1:50" s="21" customFormat="1" ht="18.75">
      <c r="A132" s="26">
        <v>8</v>
      </c>
      <c r="B132" s="117">
        <f t="shared" ca="1" si="106"/>
        <v>3317.9119999999998</v>
      </c>
      <c r="C132" s="117">
        <f t="shared" ca="1" si="107"/>
        <v>3311.922</v>
      </c>
      <c r="D132" s="117">
        <f t="shared" ca="1" si="108"/>
        <v>3261.4919999999997</v>
      </c>
      <c r="E132" s="117">
        <f t="shared" ca="1" si="109"/>
        <v>3246.9519999999998</v>
      </c>
      <c r="F132" s="117">
        <f t="shared" ca="1" si="110"/>
        <v>3265.6819999999998</v>
      </c>
      <c r="G132" s="117">
        <f t="shared" ca="1" si="111"/>
        <v>3293.692</v>
      </c>
      <c r="H132" s="117">
        <f t="shared" ca="1" si="112"/>
        <v>3319.8219999999997</v>
      </c>
      <c r="I132" s="117">
        <f t="shared" ca="1" si="113"/>
        <v>3328.2419999999997</v>
      </c>
      <c r="J132" s="117">
        <f t="shared" ca="1" si="114"/>
        <v>3339.5719999999997</v>
      </c>
      <c r="K132" s="117">
        <f t="shared" ca="1" si="115"/>
        <v>3343.2719999999999</v>
      </c>
      <c r="L132" s="117">
        <f t="shared" ca="1" si="116"/>
        <v>3385.8219999999997</v>
      </c>
      <c r="M132" s="117">
        <f t="shared" ca="1" si="117"/>
        <v>3376.4519999999998</v>
      </c>
      <c r="N132" s="117">
        <f t="shared" ca="1" si="118"/>
        <v>3336.6619999999998</v>
      </c>
      <c r="O132" s="117">
        <f t="shared" ca="1" si="119"/>
        <v>3340.1619999999998</v>
      </c>
      <c r="P132" s="117">
        <f t="shared" ca="1" si="120"/>
        <v>3343.6320000000001</v>
      </c>
      <c r="Q132" s="117">
        <f t="shared" ca="1" si="121"/>
        <v>3366.8719999999998</v>
      </c>
      <c r="R132" s="117">
        <f t="shared" ca="1" si="122"/>
        <v>3344.0120000000002</v>
      </c>
      <c r="S132" s="117">
        <f t="shared" ca="1" si="123"/>
        <v>3338.1619999999998</v>
      </c>
      <c r="T132" s="117">
        <f t="shared" ca="1" si="124"/>
        <v>3339.2719999999999</v>
      </c>
      <c r="U132" s="117">
        <f t="shared" ca="1" si="125"/>
        <v>3392.8119999999999</v>
      </c>
      <c r="V132" s="117">
        <f t="shared" ca="1" si="126"/>
        <v>3418.732</v>
      </c>
      <c r="W132" s="117">
        <f t="shared" ca="1" si="127"/>
        <v>3415.8419999999996</v>
      </c>
      <c r="X132" s="117">
        <f t="shared" ca="1" si="128"/>
        <v>3340.7819999999997</v>
      </c>
      <c r="Y132" s="117">
        <f t="shared" ca="1" si="129"/>
        <v>3330.5219999999999</v>
      </c>
      <c r="Z132" s="34"/>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row>
    <row r="133" spans="1:50" s="21" customFormat="1" ht="18.75">
      <c r="A133" s="26">
        <v>9</v>
      </c>
      <c r="B133" s="117">
        <f t="shared" ca="1" si="106"/>
        <v>3290.7119999999995</v>
      </c>
      <c r="C133" s="117">
        <f t="shared" ca="1" si="107"/>
        <v>3273.3019999999997</v>
      </c>
      <c r="D133" s="117">
        <f t="shared" ca="1" si="108"/>
        <v>3248.4919999999997</v>
      </c>
      <c r="E133" s="117">
        <f t="shared" ca="1" si="109"/>
        <v>3249.8119999999999</v>
      </c>
      <c r="F133" s="117">
        <f t="shared" ca="1" si="110"/>
        <v>3251.0720000000001</v>
      </c>
      <c r="G133" s="117">
        <f t="shared" ca="1" si="111"/>
        <v>3263.3219999999997</v>
      </c>
      <c r="H133" s="117">
        <f t="shared" ca="1" si="112"/>
        <v>3272.4920000000002</v>
      </c>
      <c r="I133" s="117">
        <f t="shared" ca="1" si="113"/>
        <v>3301.7719999999999</v>
      </c>
      <c r="J133" s="117">
        <f t="shared" ca="1" si="114"/>
        <v>3316.8919999999998</v>
      </c>
      <c r="K133" s="117">
        <f t="shared" ca="1" si="115"/>
        <v>3320.5819999999999</v>
      </c>
      <c r="L133" s="117">
        <f t="shared" ca="1" si="116"/>
        <v>3340.4119999999998</v>
      </c>
      <c r="M133" s="117">
        <f t="shared" ca="1" si="117"/>
        <v>3328.0419999999999</v>
      </c>
      <c r="N133" s="117">
        <f t="shared" ca="1" si="118"/>
        <v>3323.8519999999999</v>
      </c>
      <c r="O133" s="117">
        <f t="shared" ca="1" si="119"/>
        <v>3326.8919999999998</v>
      </c>
      <c r="P133" s="117">
        <f t="shared" ca="1" si="120"/>
        <v>3330.4619999999995</v>
      </c>
      <c r="Q133" s="117">
        <f t="shared" ca="1" si="121"/>
        <v>3336.5120000000002</v>
      </c>
      <c r="R133" s="117">
        <f t="shared" ca="1" si="122"/>
        <v>3341.2719999999999</v>
      </c>
      <c r="S133" s="117">
        <f t="shared" ca="1" si="123"/>
        <v>3318.6719999999996</v>
      </c>
      <c r="T133" s="117">
        <f t="shared" ca="1" si="124"/>
        <v>3330.9719999999998</v>
      </c>
      <c r="U133" s="117">
        <f t="shared" ca="1" si="125"/>
        <v>3343.8820000000001</v>
      </c>
      <c r="V133" s="117">
        <f t="shared" ca="1" si="126"/>
        <v>3340.482</v>
      </c>
      <c r="W133" s="117">
        <f t="shared" ca="1" si="127"/>
        <v>3335.4520000000002</v>
      </c>
      <c r="X133" s="117">
        <f t="shared" ca="1" si="128"/>
        <v>3336.9119999999998</v>
      </c>
      <c r="Y133" s="117">
        <f t="shared" ca="1" si="129"/>
        <v>3326.6419999999998</v>
      </c>
      <c r="Z133" s="34"/>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row>
    <row r="134" spans="1:50" s="21" customFormat="1" ht="18.75">
      <c r="A134" s="26">
        <v>10</v>
      </c>
      <c r="B134" s="117">
        <f t="shared" ca="1" si="106"/>
        <v>3283.6019999999999</v>
      </c>
      <c r="C134" s="117">
        <f t="shared" ca="1" si="107"/>
        <v>3274.0419999999999</v>
      </c>
      <c r="D134" s="117">
        <f t="shared" ca="1" si="108"/>
        <v>3260.4219999999996</v>
      </c>
      <c r="E134" s="117">
        <f t="shared" ca="1" si="109"/>
        <v>3266.0920000000001</v>
      </c>
      <c r="F134" s="117">
        <f t="shared" ca="1" si="110"/>
        <v>3297.0919999999996</v>
      </c>
      <c r="G134" s="117">
        <f t="shared" ca="1" si="111"/>
        <v>3335.6219999999998</v>
      </c>
      <c r="H134" s="117">
        <f t="shared" ca="1" si="112"/>
        <v>3335.7019999999998</v>
      </c>
      <c r="I134" s="117">
        <f t="shared" ca="1" si="113"/>
        <v>3351.2219999999998</v>
      </c>
      <c r="J134" s="117">
        <f t="shared" ca="1" si="114"/>
        <v>3352.8519999999999</v>
      </c>
      <c r="K134" s="117">
        <f t="shared" ca="1" si="115"/>
        <v>3354.3719999999998</v>
      </c>
      <c r="L134" s="117">
        <f t="shared" ca="1" si="116"/>
        <v>3372.7619999999997</v>
      </c>
      <c r="M134" s="117">
        <f t="shared" ca="1" si="117"/>
        <v>3373.3619999999996</v>
      </c>
      <c r="N134" s="117">
        <f t="shared" ca="1" si="118"/>
        <v>3365.7719999999999</v>
      </c>
      <c r="O134" s="117">
        <f t="shared" ca="1" si="119"/>
        <v>3366.4219999999996</v>
      </c>
      <c r="P134" s="117">
        <f t="shared" ca="1" si="120"/>
        <v>3361.4119999999998</v>
      </c>
      <c r="Q134" s="117">
        <f t="shared" ca="1" si="121"/>
        <v>3360.2220000000002</v>
      </c>
      <c r="R134" s="117">
        <f t="shared" ca="1" si="122"/>
        <v>3358.192</v>
      </c>
      <c r="S134" s="117">
        <f t="shared" ca="1" si="123"/>
        <v>3350.5219999999999</v>
      </c>
      <c r="T134" s="117">
        <f t="shared" ca="1" si="124"/>
        <v>3342.9119999999998</v>
      </c>
      <c r="U134" s="117">
        <f t="shared" ca="1" si="125"/>
        <v>3351.502</v>
      </c>
      <c r="V134" s="117">
        <f t="shared" ca="1" si="126"/>
        <v>3346.3519999999999</v>
      </c>
      <c r="W134" s="117">
        <f t="shared" ca="1" si="127"/>
        <v>3337.7219999999998</v>
      </c>
      <c r="X134" s="117">
        <f t="shared" ca="1" si="128"/>
        <v>3340.7119999999995</v>
      </c>
      <c r="Y134" s="117">
        <f t="shared" ca="1" si="129"/>
        <v>3343.1419999999998</v>
      </c>
      <c r="Z134" s="34"/>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row>
    <row r="135" spans="1:50" s="21" customFormat="1" ht="18.75">
      <c r="A135" s="26">
        <v>11</v>
      </c>
      <c r="B135" s="117">
        <f t="shared" ca="1" si="106"/>
        <v>3307.9720000000002</v>
      </c>
      <c r="C135" s="117">
        <f t="shared" ca="1" si="107"/>
        <v>3294.732</v>
      </c>
      <c r="D135" s="117">
        <f t="shared" ca="1" si="108"/>
        <v>3273.5320000000002</v>
      </c>
      <c r="E135" s="117">
        <f t="shared" ca="1" si="109"/>
        <v>3264.5719999999997</v>
      </c>
      <c r="F135" s="117">
        <f t="shared" ca="1" si="110"/>
        <v>3326.7919999999995</v>
      </c>
      <c r="G135" s="117">
        <f t="shared" ca="1" si="111"/>
        <v>3348.1620000000003</v>
      </c>
      <c r="H135" s="117">
        <f t="shared" ca="1" si="112"/>
        <v>3347.212</v>
      </c>
      <c r="I135" s="117">
        <f t="shared" ca="1" si="113"/>
        <v>3362.3220000000001</v>
      </c>
      <c r="J135" s="117">
        <f t="shared" ca="1" si="114"/>
        <v>3377.0519999999997</v>
      </c>
      <c r="K135" s="117">
        <f t="shared" ca="1" si="115"/>
        <v>3365.4319999999998</v>
      </c>
      <c r="L135" s="117">
        <f t="shared" ca="1" si="116"/>
        <v>3374.5919999999996</v>
      </c>
      <c r="M135" s="117">
        <f t="shared" ca="1" si="117"/>
        <v>3385.8519999999999</v>
      </c>
      <c r="N135" s="117">
        <f t="shared" ca="1" si="118"/>
        <v>3385.0619999999999</v>
      </c>
      <c r="O135" s="117">
        <f t="shared" ca="1" si="119"/>
        <v>3395.6819999999998</v>
      </c>
      <c r="P135" s="117">
        <f t="shared" ca="1" si="120"/>
        <v>3392.4120000000003</v>
      </c>
      <c r="Q135" s="117">
        <f t="shared" ca="1" si="121"/>
        <v>3383.3320000000003</v>
      </c>
      <c r="R135" s="117">
        <f t="shared" ca="1" si="122"/>
        <v>3372.4719999999998</v>
      </c>
      <c r="S135" s="117">
        <f t="shared" ca="1" si="123"/>
        <v>3352.0720000000001</v>
      </c>
      <c r="T135" s="117">
        <f t="shared" ca="1" si="124"/>
        <v>3344.732</v>
      </c>
      <c r="U135" s="117">
        <f t="shared" ca="1" si="125"/>
        <v>3372.8619999999996</v>
      </c>
      <c r="V135" s="117">
        <f t="shared" ca="1" si="126"/>
        <v>3381.482</v>
      </c>
      <c r="W135" s="117">
        <f t="shared" ca="1" si="127"/>
        <v>3367.5119999999997</v>
      </c>
      <c r="X135" s="117">
        <f t="shared" ca="1" si="128"/>
        <v>3370.2019999999998</v>
      </c>
      <c r="Y135" s="117">
        <f t="shared" ca="1" si="129"/>
        <v>3336.0819999999999</v>
      </c>
      <c r="Z135" s="34"/>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row>
    <row r="136" spans="1:50" s="21" customFormat="1" ht="18.75">
      <c r="A136" s="26">
        <v>12</v>
      </c>
      <c r="B136" s="117">
        <f t="shared" ca="1" si="106"/>
        <v>3259.0620000000004</v>
      </c>
      <c r="C136" s="117">
        <f t="shared" ca="1" si="107"/>
        <v>3241.5619999999999</v>
      </c>
      <c r="D136" s="117">
        <f t="shared" ca="1" si="108"/>
        <v>3221.8919999999998</v>
      </c>
      <c r="E136" s="117">
        <f t="shared" ca="1" si="109"/>
        <v>3193.8319999999994</v>
      </c>
      <c r="F136" s="117">
        <f t="shared" ca="1" si="110"/>
        <v>3196.462</v>
      </c>
      <c r="G136" s="117">
        <f t="shared" ca="1" si="111"/>
        <v>3246.212</v>
      </c>
      <c r="H136" s="117">
        <f t="shared" ca="1" si="112"/>
        <v>3253.9319999999998</v>
      </c>
      <c r="I136" s="117">
        <f t="shared" ca="1" si="113"/>
        <v>3272.442</v>
      </c>
      <c r="J136" s="117">
        <f t="shared" ca="1" si="114"/>
        <v>3289.4319999999998</v>
      </c>
      <c r="K136" s="117">
        <f t="shared" ca="1" si="115"/>
        <v>3290.0519999999997</v>
      </c>
      <c r="L136" s="117">
        <f t="shared" ca="1" si="116"/>
        <v>3298.1119999999996</v>
      </c>
      <c r="M136" s="117">
        <f t="shared" ca="1" si="117"/>
        <v>3300.6320000000001</v>
      </c>
      <c r="N136" s="117">
        <f t="shared" ca="1" si="118"/>
        <v>3299.0320000000002</v>
      </c>
      <c r="O136" s="117">
        <f t="shared" ca="1" si="119"/>
        <v>3307.502</v>
      </c>
      <c r="P136" s="117">
        <f t="shared" ca="1" si="120"/>
        <v>3312.0119999999997</v>
      </c>
      <c r="Q136" s="117">
        <f t="shared" ca="1" si="121"/>
        <v>3317.6620000000003</v>
      </c>
      <c r="R136" s="117">
        <f t="shared" ca="1" si="122"/>
        <v>3317.1219999999998</v>
      </c>
      <c r="S136" s="117">
        <f t="shared" ca="1" si="123"/>
        <v>3287.6120000000001</v>
      </c>
      <c r="T136" s="117">
        <f t="shared" ca="1" si="124"/>
        <v>3301.5820000000003</v>
      </c>
      <c r="U136" s="117">
        <f t="shared" ca="1" si="125"/>
        <v>3315.1419999999998</v>
      </c>
      <c r="V136" s="117">
        <f t="shared" ca="1" si="126"/>
        <v>3333.1019999999999</v>
      </c>
      <c r="W136" s="117">
        <f t="shared" ca="1" si="127"/>
        <v>3314.5219999999999</v>
      </c>
      <c r="X136" s="117">
        <f t="shared" ca="1" si="128"/>
        <v>3318.8919999999998</v>
      </c>
      <c r="Y136" s="117">
        <f t="shared" ca="1" si="129"/>
        <v>3283.212</v>
      </c>
      <c r="Z136" s="34"/>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row>
    <row r="137" spans="1:50" s="21" customFormat="1" ht="18.75">
      <c r="A137" s="26">
        <v>13</v>
      </c>
      <c r="B137" s="117">
        <f t="shared" ca="1" si="106"/>
        <v>3194.0419999999999</v>
      </c>
      <c r="C137" s="117">
        <f t="shared" ca="1" si="107"/>
        <v>3182.962</v>
      </c>
      <c r="D137" s="117">
        <f t="shared" ca="1" si="108"/>
        <v>3166.982</v>
      </c>
      <c r="E137" s="117">
        <f t="shared" ca="1" si="109"/>
        <v>3150.1919999999996</v>
      </c>
      <c r="F137" s="117">
        <f t="shared" ca="1" si="110"/>
        <v>3217.3319999999999</v>
      </c>
      <c r="G137" s="117">
        <f t="shared" ca="1" si="111"/>
        <v>3252.1120000000001</v>
      </c>
      <c r="H137" s="117">
        <f t="shared" ca="1" si="112"/>
        <v>3253.752</v>
      </c>
      <c r="I137" s="117">
        <f t="shared" ca="1" si="113"/>
        <v>3262.0819999999999</v>
      </c>
      <c r="J137" s="117">
        <f t="shared" ca="1" si="114"/>
        <v>3268.4619999999995</v>
      </c>
      <c r="K137" s="117">
        <f t="shared" ca="1" si="115"/>
        <v>3302.7020000000002</v>
      </c>
      <c r="L137" s="117">
        <f t="shared" ca="1" si="116"/>
        <v>3306.5319999999997</v>
      </c>
      <c r="M137" s="117">
        <f t="shared" ca="1" si="117"/>
        <v>3274.2220000000002</v>
      </c>
      <c r="N137" s="117">
        <f t="shared" ca="1" si="118"/>
        <v>3271.902</v>
      </c>
      <c r="O137" s="117">
        <f t="shared" ca="1" si="119"/>
        <v>3274.652</v>
      </c>
      <c r="P137" s="117">
        <f t="shared" ca="1" si="120"/>
        <v>3276.9719999999998</v>
      </c>
      <c r="Q137" s="117">
        <f t="shared" ca="1" si="121"/>
        <v>3276.0419999999999</v>
      </c>
      <c r="R137" s="117">
        <f t="shared" ca="1" si="122"/>
        <v>3270.8219999999997</v>
      </c>
      <c r="S137" s="117">
        <f t="shared" ca="1" si="123"/>
        <v>3259.922</v>
      </c>
      <c r="T137" s="117">
        <f t="shared" ca="1" si="124"/>
        <v>3268.5419999999999</v>
      </c>
      <c r="U137" s="117">
        <f t="shared" ca="1" si="125"/>
        <v>3274.1219999999998</v>
      </c>
      <c r="V137" s="117">
        <f t="shared" ca="1" si="126"/>
        <v>3277.4319999999998</v>
      </c>
      <c r="W137" s="117">
        <f t="shared" ca="1" si="127"/>
        <v>3265.0519999999997</v>
      </c>
      <c r="X137" s="117">
        <f t="shared" ca="1" si="128"/>
        <v>3264.172</v>
      </c>
      <c r="Y137" s="117">
        <f t="shared" ca="1" si="129"/>
        <v>3237.2019999999998</v>
      </c>
      <c r="Z137" s="34"/>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row>
    <row r="138" spans="1:50" s="21" customFormat="1" ht="18.75">
      <c r="A138" s="26">
        <v>14</v>
      </c>
      <c r="B138" s="117">
        <f t="shared" ca="1" si="106"/>
        <v>3211.712</v>
      </c>
      <c r="C138" s="117">
        <f t="shared" ca="1" si="107"/>
        <v>3205.8919999999998</v>
      </c>
      <c r="D138" s="117">
        <f t="shared" ca="1" si="108"/>
        <v>3189.3419999999996</v>
      </c>
      <c r="E138" s="117">
        <f t="shared" ca="1" si="109"/>
        <v>3220.212</v>
      </c>
      <c r="F138" s="117">
        <f t="shared" ca="1" si="110"/>
        <v>3220.8319999999999</v>
      </c>
      <c r="G138" s="117">
        <f t="shared" ca="1" si="111"/>
        <v>3268.652</v>
      </c>
      <c r="H138" s="117">
        <f t="shared" ca="1" si="112"/>
        <v>3268.232</v>
      </c>
      <c r="I138" s="117">
        <f t="shared" ca="1" si="113"/>
        <v>3272.1219999999998</v>
      </c>
      <c r="J138" s="117">
        <f t="shared" ca="1" si="114"/>
        <v>3283.252</v>
      </c>
      <c r="K138" s="117">
        <f t="shared" ca="1" si="115"/>
        <v>3271.692</v>
      </c>
      <c r="L138" s="117">
        <f t="shared" ca="1" si="116"/>
        <v>3297.6619999999998</v>
      </c>
      <c r="M138" s="117">
        <f t="shared" ca="1" si="117"/>
        <v>3282.172</v>
      </c>
      <c r="N138" s="117">
        <f t="shared" ca="1" si="118"/>
        <v>3277.3119999999994</v>
      </c>
      <c r="O138" s="117">
        <f t="shared" ca="1" si="119"/>
        <v>3293.3220000000001</v>
      </c>
      <c r="P138" s="117">
        <f t="shared" ca="1" si="120"/>
        <v>3291.3719999999998</v>
      </c>
      <c r="Q138" s="117">
        <f t="shared" ca="1" si="121"/>
        <v>3286.2820000000002</v>
      </c>
      <c r="R138" s="117">
        <f t="shared" ca="1" si="122"/>
        <v>3282.692</v>
      </c>
      <c r="S138" s="117">
        <f t="shared" ca="1" si="123"/>
        <v>3265.252</v>
      </c>
      <c r="T138" s="117">
        <f t="shared" ca="1" si="124"/>
        <v>3264.0419999999999</v>
      </c>
      <c r="U138" s="117">
        <f t="shared" ca="1" si="125"/>
        <v>3274.0120000000002</v>
      </c>
      <c r="V138" s="117">
        <f t="shared" ca="1" si="126"/>
        <v>3279.7219999999998</v>
      </c>
      <c r="W138" s="117">
        <f t="shared" ca="1" si="127"/>
        <v>3262.8919999999998</v>
      </c>
      <c r="X138" s="117">
        <f t="shared" ca="1" si="128"/>
        <v>3262.902</v>
      </c>
      <c r="Y138" s="117">
        <f t="shared" ca="1" si="129"/>
        <v>3240.3820000000001</v>
      </c>
      <c r="Z138" s="34"/>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row>
    <row r="139" spans="1:50" s="21" customFormat="1" ht="18.75">
      <c r="A139" s="26">
        <v>15</v>
      </c>
      <c r="B139" s="117">
        <f t="shared" ca="1" si="106"/>
        <v>3269.0519999999997</v>
      </c>
      <c r="C139" s="117">
        <f t="shared" ca="1" si="107"/>
        <v>3264.8520000000003</v>
      </c>
      <c r="D139" s="117">
        <f t="shared" ca="1" si="108"/>
        <v>3233.8519999999999</v>
      </c>
      <c r="E139" s="117">
        <f t="shared" ca="1" si="109"/>
        <v>3251.8420000000001</v>
      </c>
      <c r="F139" s="117">
        <f t="shared" ca="1" si="110"/>
        <v>3271.6019999999999</v>
      </c>
      <c r="G139" s="117">
        <f t="shared" ca="1" si="111"/>
        <v>3308.0320000000002</v>
      </c>
      <c r="H139" s="117">
        <f t="shared" ca="1" si="112"/>
        <v>3314.1319999999996</v>
      </c>
      <c r="I139" s="117">
        <f t="shared" ca="1" si="113"/>
        <v>3328.1319999999996</v>
      </c>
      <c r="J139" s="117">
        <f t="shared" ca="1" si="114"/>
        <v>3343.732</v>
      </c>
      <c r="K139" s="117">
        <f t="shared" ca="1" si="115"/>
        <v>3353.5319999999997</v>
      </c>
      <c r="L139" s="117">
        <f t="shared" ca="1" si="116"/>
        <v>3346.5619999999999</v>
      </c>
      <c r="M139" s="117">
        <f t="shared" ca="1" si="117"/>
        <v>3343.8219999999997</v>
      </c>
      <c r="N139" s="117">
        <f t="shared" ca="1" si="118"/>
        <v>3343.6120000000001</v>
      </c>
      <c r="O139" s="117">
        <f t="shared" ca="1" si="119"/>
        <v>3351.7020000000002</v>
      </c>
      <c r="P139" s="117">
        <f t="shared" ca="1" si="120"/>
        <v>3354.0119999999997</v>
      </c>
      <c r="Q139" s="117">
        <f t="shared" ca="1" si="121"/>
        <v>3354.212</v>
      </c>
      <c r="R139" s="117">
        <f t="shared" ca="1" si="122"/>
        <v>3349.2719999999999</v>
      </c>
      <c r="S139" s="117">
        <f t="shared" ca="1" si="123"/>
        <v>3333.7419999999997</v>
      </c>
      <c r="T139" s="117">
        <f t="shared" ca="1" si="124"/>
        <v>3345.192</v>
      </c>
      <c r="U139" s="117">
        <f t="shared" ca="1" si="125"/>
        <v>3349.1419999999998</v>
      </c>
      <c r="V139" s="117">
        <f t="shared" ca="1" si="126"/>
        <v>3340.6619999999998</v>
      </c>
      <c r="W139" s="117">
        <f t="shared" ca="1" si="127"/>
        <v>3334.6219999999998</v>
      </c>
      <c r="X139" s="117">
        <f t="shared" ca="1" si="128"/>
        <v>3334.732</v>
      </c>
      <c r="Y139" s="117">
        <f t="shared" ca="1" si="129"/>
        <v>3298.4119999999998</v>
      </c>
      <c r="Z139" s="34"/>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row>
    <row r="140" spans="1:50" s="21" customFormat="1" ht="18.75">
      <c r="A140" s="26">
        <v>16</v>
      </c>
      <c r="B140" s="117">
        <f t="shared" ca="1" si="106"/>
        <v>3272.2219999999998</v>
      </c>
      <c r="C140" s="117">
        <f t="shared" ca="1" si="107"/>
        <v>3263.6719999999996</v>
      </c>
      <c r="D140" s="117">
        <f t="shared" ca="1" si="108"/>
        <v>3236.6619999999998</v>
      </c>
      <c r="E140" s="117">
        <f t="shared" ca="1" si="109"/>
        <v>3236.2019999999998</v>
      </c>
      <c r="F140" s="117">
        <f t="shared" ca="1" si="110"/>
        <v>3248.3919999999998</v>
      </c>
      <c r="G140" s="117">
        <f t="shared" ca="1" si="111"/>
        <v>3282.4219999999996</v>
      </c>
      <c r="H140" s="117">
        <f t="shared" ca="1" si="112"/>
        <v>3298.1619999999998</v>
      </c>
      <c r="I140" s="117">
        <f t="shared" ca="1" si="113"/>
        <v>3310.9919999999997</v>
      </c>
      <c r="J140" s="117">
        <f t="shared" ca="1" si="114"/>
        <v>3330.2019999999998</v>
      </c>
      <c r="K140" s="117">
        <f t="shared" ca="1" si="115"/>
        <v>3341.0119999999997</v>
      </c>
      <c r="L140" s="117">
        <f t="shared" ca="1" si="116"/>
        <v>3341.1820000000002</v>
      </c>
      <c r="M140" s="117">
        <f t="shared" ca="1" si="117"/>
        <v>3339.9520000000002</v>
      </c>
      <c r="N140" s="117">
        <f t="shared" ca="1" si="118"/>
        <v>3347.6419999999998</v>
      </c>
      <c r="O140" s="117">
        <f t="shared" ca="1" si="119"/>
        <v>3349.5920000000001</v>
      </c>
      <c r="P140" s="117">
        <f t="shared" ca="1" si="120"/>
        <v>3351.4920000000002</v>
      </c>
      <c r="Q140" s="117">
        <f t="shared" ca="1" si="121"/>
        <v>3358.2819999999997</v>
      </c>
      <c r="R140" s="117">
        <f t="shared" ca="1" si="122"/>
        <v>3352.6419999999998</v>
      </c>
      <c r="S140" s="117">
        <f t="shared" ca="1" si="123"/>
        <v>3346.5319999999997</v>
      </c>
      <c r="T140" s="117">
        <f t="shared" ca="1" si="124"/>
        <v>3348.6119999999996</v>
      </c>
      <c r="U140" s="117">
        <f t="shared" ca="1" si="125"/>
        <v>3351.1219999999998</v>
      </c>
      <c r="V140" s="117">
        <f t="shared" ca="1" si="126"/>
        <v>3338.192</v>
      </c>
      <c r="W140" s="117">
        <f t="shared" ca="1" si="127"/>
        <v>3323.3419999999996</v>
      </c>
      <c r="X140" s="117">
        <f t="shared" ca="1" si="128"/>
        <v>3323.8019999999997</v>
      </c>
      <c r="Y140" s="117">
        <f t="shared" ca="1" si="129"/>
        <v>3295.4519999999998</v>
      </c>
      <c r="Z140" s="34"/>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row>
    <row r="141" spans="1:50" s="21" customFormat="1" ht="18.75">
      <c r="A141" s="26">
        <v>17</v>
      </c>
      <c r="B141" s="117">
        <f t="shared" ca="1" si="106"/>
        <v>3232.2420000000002</v>
      </c>
      <c r="C141" s="117">
        <f t="shared" ca="1" si="107"/>
        <v>3232.1320000000001</v>
      </c>
      <c r="D141" s="117">
        <f t="shared" ca="1" si="108"/>
        <v>3229.0519999999997</v>
      </c>
      <c r="E141" s="117">
        <f t="shared" ca="1" si="109"/>
        <v>3233.2620000000002</v>
      </c>
      <c r="F141" s="117">
        <f t="shared" ca="1" si="110"/>
        <v>3274.5720000000001</v>
      </c>
      <c r="G141" s="117">
        <f t="shared" ca="1" si="111"/>
        <v>3318.2019999999998</v>
      </c>
      <c r="H141" s="117">
        <f t="shared" ca="1" si="112"/>
        <v>3320.402</v>
      </c>
      <c r="I141" s="117">
        <f t="shared" ca="1" si="113"/>
        <v>3327.1620000000003</v>
      </c>
      <c r="J141" s="117">
        <f t="shared" ca="1" si="114"/>
        <v>3338.482</v>
      </c>
      <c r="K141" s="117">
        <f t="shared" ca="1" si="115"/>
        <v>3669.0120000000002</v>
      </c>
      <c r="L141" s="117">
        <f t="shared" ca="1" si="116"/>
        <v>3670.2419999999997</v>
      </c>
      <c r="M141" s="117">
        <f t="shared" ca="1" si="117"/>
        <v>3670.232</v>
      </c>
      <c r="N141" s="117">
        <f t="shared" ca="1" si="118"/>
        <v>3670.5920000000001</v>
      </c>
      <c r="O141" s="117">
        <f t="shared" ca="1" si="119"/>
        <v>3670.4720000000002</v>
      </c>
      <c r="P141" s="117">
        <f t="shared" ca="1" si="120"/>
        <v>3670.2719999999999</v>
      </c>
      <c r="Q141" s="117">
        <f t="shared" ca="1" si="121"/>
        <v>3670.0520000000001</v>
      </c>
      <c r="R141" s="117">
        <f t="shared" ca="1" si="122"/>
        <v>3335.9520000000002</v>
      </c>
      <c r="S141" s="117">
        <f t="shared" ca="1" si="123"/>
        <v>3670.9920000000002</v>
      </c>
      <c r="T141" s="117">
        <f t="shared" ca="1" si="124"/>
        <v>3671.1019999999999</v>
      </c>
      <c r="U141" s="117">
        <f t="shared" ca="1" si="125"/>
        <v>3670.8819999999996</v>
      </c>
      <c r="V141" s="117">
        <f t="shared" ca="1" si="126"/>
        <v>3286.8020000000001</v>
      </c>
      <c r="W141" s="117">
        <f t="shared" ca="1" si="127"/>
        <v>3279.8820000000001</v>
      </c>
      <c r="X141" s="117">
        <f t="shared" ca="1" si="128"/>
        <v>3261.6719999999996</v>
      </c>
      <c r="Y141" s="117">
        <f t="shared" ca="1" si="129"/>
        <v>3245.0520000000001</v>
      </c>
      <c r="Z141" s="34"/>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row>
    <row r="142" spans="1:50" s="21" customFormat="1" ht="18.75">
      <c r="A142" s="26">
        <v>18</v>
      </c>
      <c r="B142" s="117">
        <f t="shared" ca="1" si="106"/>
        <v>3220.2219999999998</v>
      </c>
      <c r="C142" s="117">
        <f t="shared" ca="1" si="107"/>
        <v>3235.0819999999999</v>
      </c>
      <c r="D142" s="117">
        <f t="shared" ca="1" si="108"/>
        <v>3218.922</v>
      </c>
      <c r="E142" s="117">
        <f t="shared" ca="1" si="109"/>
        <v>3225.6320000000001</v>
      </c>
      <c r="F142" s="117">
        <f t="shared" ca="1" si="110"/>
        <v>3261.752</v>
      </c>
      <c r="G142" s="117">
        <f t="shared" ca="1" si="111"/>
        <v>3672.3719999999998</v>
      </c>
      <c r="H142" s="117">
        <f t="shared" ca="1" si="112"/>
        <v>3671.712</v>
      </c>
      <c r="I142" s="117">
        <f t="shared" ca="1" si="113"/>
        <v>3671.6219999999998</v>
      </c>
      <c r="J142" s="117">
        <f t="shared" ca="1" si="114"/>
        <v>3671.0120000000002</v>
      </c>
      <c r="K142" s="117">
        <f t="shared" ca="1" si="115"/>
        <v>3671.0920000000001</v>
      </c>
      <c r="L142" s="117">
        <f t="shared" ca="1" si="116"/>
        <v>3670.8519999999999</v>
      </c>
      <c r="M142" s="117">
        <f t="shared" ca="1" si="117"/>
        <v>3671.4119999999998</v>
      </c>
      <c r="N142" s="117">
        <f t="shared" ca="1" si="118"/>
        <v>3672.7220000000002</v>
      </c>
      <c r="O142" s="117">
        <f t="shared" ca="1" si="119"/>
        <v>3672.152</v>
      </c>
      <c r="P142" s="117">
        <f t="shared" ca="1" si="120"/>
        <v>3671.1320000000001</v>
      </c>
      <c r="Q142" s="117">
        <f t="shared" ca="1" si="121"/>
        <v>3670.8719999999998</v>
      </c>
      <c r="R142" s="117">
        <f t="shared" ca="1" si="122"/>
        <v>3670.172</v>
      </c>
      <c r="S142" s="117">
        <f t="shared" ca="1" si="123"/>
        <v>3671.8819999999996</v>
      </c>
      <c r="T142" s="117">
        <f t="shared" ca="1" si="124"/>
        <v>3671.7220000000002</v>
      </c>
      <c r="U142" s="117">
        <f t="shared" ca="1" si="125"/>
        <v>3671.0820000000003</v>
      </c>
      <c r="V142" s="117">
        <f t="shared" ca="1" si="126"/>
        <v>3289.922</v>
      </c>
      <c r="W142" s="117">
        <f t="shared" ca="1" si="127"/>
        <v>3280.6419999999998</v>
      </c>
      <c r="X142" s="117">
        <f t="shared" ca="1" si="128"/>
        <v>3247.6719999999996</v>
      </c>
      <c r="Y142" s="117">
        <f t="shared" ca="1" si="129"/>
        <v>3238.1120000000001</v>
      </c>
      <c r="Z142" s="34"/>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row>
    <row r="143" spans="1:50" s="21" customFormat="1" ht="18.75">
      <c r="A143" s="26">
        <v>19</v>
      </c>
      <c r="B143" s="117">
        <f t="shared" ca="1" si="106"/>
        <v>3192.4919999999997</v>
      </c>
      <c r="C143" s="117">
        <f t="shared" ca="1" si="107"/>
        <v>3190.172</v>
      </c>
      <c r="D143" s="117">
        <f t="shared" ca="1" si="108"/>
        <v>3159.232</v>
      </c>
      <c r="E143" s="117">
        <f t="shared" ca="1" si="109"/>
        <v>3173.0219999999999</v>
      </c>
      <c r="F143" s="117">
        <f t="shared" ca="1" si="110"/>
        <v>3224.1420000000003</v>
      </c>
      <c r="G143" s="117">
        <f t="shared" ca="1" si="111"/>
        <v>3261.732</v>
      </c>
      <c r="H143" s="117">
        <f t="shared" ca="1" si="112"/>
        <v>3670.6819999999998</v>
      </c>
      <c r="I143" s="117">
        <f t="shared" ca="1" si="113"/>
        <v>3670.5520000000001</v>
      </c>
      <c r="J143" s="117">
        <f t="shared" ca="1" si="114"/>
        <v>3669.6419999999998</v>
      </c>
      <c r="K143" s="117">
        <f t="shared" ca="1" si="115"/>
        <v>3669.9120000000003</v>
      </c>
      <c r="L143" s="117">
        <f t="shared" ca="1" si="116"/>
        <v>3669.8420000000001</v>
      </c>
      <c r="M143" s="117">
        <f t="shared" ca="1" si="117"/>
        <v>3669.6319999999996</v>
      </c>
      <c r="N143" s="117">
        <f t="shared" ca="1" si="118"/>
        <v>3670.1819999999998</v>
      </c>
      <c r="O143" s="117">
        <f t="shared" ca="1" si="119"/>
        <v>3671.462</v>
      </c>
      <c r="P143" s="117">
        <f t="shared" ca="1" si="120"/>
        <v>3671.4920000000002</v>
      </c>
      <c r="Q143" s="117">
        <f t="shared" ca="1" si="121"/>
        <v>3671.3820000000001</v>
      </c>
      <c r="R143" s="117">
        <f t="shared" ca="1" si="122"/>
        <v>3671.1620000000003</v>
      </c>
      <c r="S143" s="117">
        <f t="shared" ca="1" si="123"/>
        <v>3671.3719999999998</v>
      </c>
      <c r="T143" s="117">
        <f t="shared" ca="1" si="124"/>
        <v>3670.922</v>
      </c>
      <c r="U143" s="117">
        <f t="shared" ca="1" si="125"/>
        <v>3670.3719999999998</v>
      </c>
      <c r="V143" s="117">
        <f t="shared" ca="1" si="126"/>
        <v>3669.8919999999998</v>
      </c>
      <c r="W143" s="117">
        <f t="shared" ca="1" si="127"/>
        <v>3253.4519999999998</v>
      </c>
      <c r="X143" s="117">
        <f t="shared" ca="1" si="128"/>
        <v>3214.3819999999996</v>
      </c>
      <c r="Y143" s="117">
        <f t="shared" ca="1" si="129"/>
        <v>3236.212</v>
      </c>
      <c r="Z143" s="34"/>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row>
    <row r="144" spans="1:50" s="21" customFormat="1" ht="18.75">
      <c r="A144" s="26">
        <v>20</v>
      </c>
      <c r="B144" s="117">
        <f t="shared" ca="1" si="106"/>
        <v>3229.1819999999998</v>
      </c>
      <c r="C144" s="117">
        <f t="shared" ca="1" si="107"/>
        <v>3226.2620000000002</v>
      </c>
      <c r="D144" s="117">
        <f t="shared" ca="1" si="108"/>
        <v>3191.942</v>
      </c>
      <c r="E144" s="117">
        <f t="shared" ca="1" si="109"/>
        <v>3199.5720000000001</v>
      </c>
      <c r="F144" s="117">
        <f t="shared" ca="1" si="110"/>
        <v>3672.2620000000002</v>
      </c>
      <c r="G144" s="117">
        <f t="shared" ca="1" si="111"/>
        <v>3670.2620000000002</v>
      </c>
      <c r="H144" s="117">
        <f t="shared" ca="1" si="112"/>
        <v>3672.1419999999998</v>
      </c>
      <c r="I144" s="117">
        <f t="shared" ca="1" si="113"/>
        <v>3671.9219999999996</v>
      </c>
      <c r="J144" s="117">
        <f t="shared" ca="1" si="114"/>
        <v>3670.5220000000004</v>
      </c>
      <c r="K144" s="117">
        <f t="shared" ca="1" si="115"/>
        <v>3670.6219999999998</v>
      </c>
      <c r="L144" s="117">
        <f t="shared" ca="1" si="116"/>
        <v>3670.5620000000004</v>
      </c>
      <c r="M144" s="117">
        <f t="shared" ca="1" si="117"/>
        <v>3670.3219999999997</v>
      </c>
      <c r="N144" s="117">
        <f t="shared" ca="1" si="118"/>
        <v>3670.8819999999996</v>
      </c>
      <c r="O144" s="117">
        <f t="shared" ca="1" si="119"/>
        <v>3672.6619999999998</v>
      </c>
      <c r="P144" s="117">
        <f t="shared" ca="1" si="120"/>
        <v>3672.4419999999996</v>
      </c>
      <c r="Q144" s="117">
        <f t="shared" ca="1" si="121"/>
        <v>3672.3619999999996</v>
      </c>
      <c r="R144" s="117">
        <f t="shared" ca="1" si="122"/>
        <v>3671.7719999999999</v>
      </c>
      <c r="S144" s="117">
        <f t="shared" ca="1" si="123"/>
        <v>3673.232</v>
      </c>
      <c r="T144" s="117">
        <f t="shared" ca="1" si="124"/>
        <v>3671.4119999999998</v>
      </c>
      <c r="U144" s="117">
        <f t="shared" ca="1" si="125"/>
        <v>3670.7619999999997</v>
      </c>
      <c r="V144" s="117">
        <f t="shared" ca="1" si="126"/>
        <v>3669.5720000000001</v>
      </c>
      <c r="W144" s="117">
        <f t="shared" ca="1" si="127"/>
        <v>3269.2019999999998</v>
      </c>
      <c r="X144" s="117">
        <f t="shared" ca="1" si="128"/>
        <v>3250.8319999999999</v>
      </c>
      <c r="Y144" s="117">
        <f t="shared" ca="1" si="129"/>
        <v>3246.9319999999998</v>
      </c>
      <c r="Z144" s="34"/>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row>
    <row r="145" spans="1:50" s="21" customFormat="1" ht="18.75">
      <c r="A145" s="26">
        <v>21</v>
      </c>
      <c r="B145" s="117">
        <f t="shared" ca="1" si="106"/>
        <v>3246.002</v>
      </c>
      <c r="C145" s="117">
        <f t="shared" ca="1" si="107"/>
        <v>3245.232</v>
      </c>
      <c r="D145" s="117">
        <f t="shared" ca="1" si="108"/>
        <v>3219.422</v>
      </c>
      <c r="E145" s="117">
        <f t="shared" ca="1" si="109"/>
        <v>3236.1019999999999</v>
      </c>
      <c r="F145" s="117">
        <f t="shared" ca="1" si="110"/>
        <v>3287.6419999999998</v>
      </c>
      <c r="G145" s="117">
        <f t="shared" ca="1" si="111"/>
        <v>3682.2719999999999</v>
      </c>
      <c r="H145" s="117">
        <f t="shared" ca="1" si="112"/>
        <v>3683.3319999999994</v>
      </c>
      <c r="I145" s="117">
        <f t="shared" ca="1" si="113"/>
        <v>3682.8419999999996</v>
      </c>
      <c r="J145" s="117">
        <f t="shared" ca="1" si="114"/>
        <v>3681.672</v>
      </c>
      <c r="K145" s="117">
        <f t="shared" ca="1" si="115"/>
        <v>3681.7319999999995</v>
      </c>
      <c r="L145" s="117">
        <f t="shared" ca="1" si="116"/>
        <v>3681.442</v>
      </c>
      <c r="M145" s="117">
        <f t="shared" ca="1" si="117"/>
        <v>3682.2119999999995</v>
      </c>
      <c r="N145" s="117">
        <f t="shared" ca="1" si="118"/>
        <v>3684.3119999999999</v>
      </c>
      <c r="O145" s="117">
        <f t="shared" ca="1" si="119"/>
        <v>3683.5219999999999</v>
      </c>
      <c r="P145" s="117">
        <f t="shared" ca="1" si="120"/>
        <v>3683.3319999999994</v>
      </c>
      <c r="Q145" s="117">
        <f t="shared" ca="1" si="121"/>
        <v>3682.8119999999994</v>
      </c>
      <c r="R145" s="117">
        <f t="shared" ca="1" si="122"/>
        <v>3682.2119999999995</v>
      </c>
      <c r="S145" s="117">
        <f t="shared" ca="1" si="123"/>
        <v>3683.442</v>
      </c>
      <c r="T145" s="117">
        <f t="shared" ca="1" si="124"/>
        <v>3681.942</v>
      </c>
      <c r="U145" s="117">
        <f t="shared" ca="1" si="125"/>
        <v>3681.3220000000001</v>
      </c>
      <c r="V145" s="117">
        <f t="shared" ca="1" si="126"/>
        <v>3679.9219999999996</v>
      </c>
      <c r="W145" s="117">
        <f t="shared" ca="1" si="127"/>
        <v>3320.6819999999998</v>
      </c>
      <c r="X145" s="117">
        <f t="shared" ca="1" si="128"/>
        <v>3280.252</v>
      </c>
      <c r="Y145" s="117">
        <f t="shared" ca="1" si="129"/>
        <v>3279.8119999999999</v>
      </c>
      <c r="Z145" s="34"/>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row>
    <row r="146" spans="1:50" s="21" customFormat="1" ht="18.75">
      <c r="A146" s="26">
        <v>22</v>
      </c>
      <c r="B146" s="117">
        <f t="shared" ca="1" si="106"/>
        <v>3287.9719999999998</v>
      </c>
      <c r="C146" s="117">
        <f t="shared" ca="1" si="107"/>
        <v>3275.8119999999999</v>
      </c>
      <c r="D146" s="117">
        <f t="shared" ca="1" si="108"/>
        <v>3229.1320000000001</v>
      </c>
      <c r="E146" s="117">
        <f t="shared" ca="1" si="109"/>
        <v>3171.5419999999999</v>
      </c>
      <c r="F146" s="117">
        <f t="shared" ca="1" si="110"/>
        <v>3267.152</v>
      </c>
      <c r="G146" s="117">
        <f t="shared" ca="1" si="111"/>
        <v>3316.8919999999998</v>
      </c>
      <c r="H146" s="117">
        <f t="shared" ca="1" si="112"/>
        <v>3728.4919999999997</v>
      </c>
      <c r="I146" s="117">
        <f t="shared" ca="1" si="113"/>
        <v>3728.8819999999996</v>
      </c>
      <c r="J146" s="117">
        <f t="shared" ca="1" si="114"/>
        <v>3728.902</v>
      </c>
      <c r="K146" s="117">
        <f t="shared" ca="1" si="115"/>
        <v>3728.982</v>
      </c>
      <c r="L146" s="117">
        <f t="shared" ca="1" si="116"/>
        <v>3729.1819999999998</v>
      </c>
      <c r="M146" s="117">
        <f t="shared" ca="1" si="117"/>
        <v>3728.7220000000002</v>
      </c>
      <c r="N146" s="117">
        <f t="shared" ca="1" si="118"/>
        <v>3728.4119999999998</v>
      </c>
      <c r="O146" s="117">
        <f t="shared" ca="1" si="119"/>
        <v>3727.8519999999999</v>
      </c>
      <c r="P146" s="117">
        <f t="shared" ca="1" si="120"/>
        <v>3727.442</v>
      </c>
      <c r="Q146" s="117">
        <f t="shared" ca="1" si="121"/>
        <v>3727.0619999999999</v>
      </c>
      <c r="R146" s="117">
        <f t="shared" ca="1" si="122"/>
        <v>3726.252</v>
      </c>
      <c r="S146" s="117">
        <f t="shared" ca="1" si="123"/>
        <v>3352.3919999999998</v>
      </c>
      <c r="T146" s="117">
        <f t="shared" ca="1" si="124"/>
        <v>3726.5919999999996</v>
      </c>
      <c r="U146" s="117">
        <f t="shared" ca="1" si="125"/>
        <v>3727.2719999999999</v>
      </c>
      <c r="V146" s="117">
        <f t="shared" ca="1" si="126"/>
        <v>3354.4919999999997</v>
      </c>
      <c r="W146" s="117">
        <f t="shared" ca="1" si="127"/>
        <v>3349.0619999999999</v>
      </c>
      <c r="X146" s="117">
        <f t="shared" ca="1" si="128"/>
        <v>3324.2620000000002</v>
      </c>
      <c r="Y146" s="117">
        <f t="shared" ca="1" si="129"/>
        <v>3317.0819999999999</v>
      </c>
      <c r="Z146" s="34"/>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row>
    <row r="147" spans="1:50" s="21" customFormat="1" ht="18.75">
      <c r="A147" s="26">
        <v>23</v>
      </c>
      <c r="B147" s="117">
        <f t="shared" ca="1" si="106"/>
        <v>3253.962</v>
      </c>
      <c r="C147" s="117">
        <f t="shared" ca="1" si="107"/>
        <v>3242.8719999999998</v>
      </c>
      <c r="D147" s="117">
        <f t="shared" ca="1" si="108"/>
        <v>3161.9719999999998</v>
      </c>
      <c r="E147" s="117">
        <f t="shared" ca="1" si="109"/>
        <v>3127.1019999999999</v>
      </c>
      <c r="F147" s="117">
        <f t="shared" ca="1" si="110"/>
        <v>3158.9519999999998</v>
      </c>
      <c r="G147" s="117">
        <f t="shared" ca="1" si="111"/>
        <v>3237.422</v>
      </c>
      <c r="H147" s="117">
        <f t="shared" ca="1" si="112"/>
        <v>3272.4720000000002</v>
      </c>
      <c r="I147" s="117">
        <f t="shared" ca="1" si="113"/>
        <v>3729.0219999999999</v>
      </c>
      <c r="J147" s="117">
        <f t="shared" ca="1" si="114"/>
        <v>3728.7820000000002</v>
      </c>
      <c r="K147" s="117">
        <f t="shared" ca="1" si="115"/>
        <v>3728.7220000000002</v>
      </c>
      <c r="L147" s="117">
        <f t="shared" ca="1" si="116"/>
        <v>3728.6120000000001</v>
      </c>
      <c r="M147" s="117">
        <f t="shared" ca="1" si="117"/>
        <v>3728.3719999999998</v>
      </c>
      <c r="N147" s="117">
        <f t="shared" ca="1" si="118"/>
        <v>3728.1019999999999</v>
      </c>
      <c r="O147" s="117">
        <f t="shared" ca="1" si="119"/>
        <v>3727.482</v>
      </c>
      <c r="P147" s="117">
        <f t="shared" ca="1" si="120"/>
        <v>3726.0219999999999</v>
      </c>
      <c r="Q147" s="117">
        <f t="shared" ca="1" si="121"/>
        <v>3725.7920000000004</v>
      </c>
      <c r="R147" s="117">
        <f t="shared" ca="1" si="122"/>
        <v>3725.0520000000001</v>
      </c>
      <c r="S147" s="117">
        <f t="shared" ca="1" si="123"/>
        <v>3727.8819999999996</v>
      </c>
      <c r="T147" s="117">
        <f t="shared" ca="1" si="124"/>
        <v>3727.0520000000001</v>
      </c>
      <c r="U147" s="117">
        <f t="shared" ca="1" si="125"/>
        <v>3727.1220000000003</v>
      </c>
      <c r="V147" s="117">
        <f t="shared" ca="1" si="126"/>
        <v>3325.4519999999998</v>
      </c>
      <c r="W147" s="117">
        <f t="shared" ca="1" si="127"/>
        <v>3245.6120000000001</v>
      </c>
      <c r="X147" s="117">
        <f t="shared" ca="1" si="128"/>
        <v>3136.252</v>
      </c>
      <c r="Y147" s="117">
        <f t="shared" ca="1" si="129"/>
        <v>3130.8719999999998</v>
      </c>
      <c r="Z147" s="34"/>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row>
    <row r="148" spans="1:50" s="21" customFormat="1" ht="18.75">
      <c r="A148" s="26">
        <v>24</v>
      </c>
      <c r="B148" s="117">
        <f t="shared" ca="1" si="106"/>
        <v>3245.3919999999998</v>
      </c>
      <c r="C148" s="117">
        <f t="shared" ca="1" si="107"/>
        <v>3261.232</v>
      </c>
      <c r="D148" s="117">
        <f t="shared" ca="1" si="108"/>
        <v>3252.192</v>
      </c>
      <c r="E148" s="117">
        <f t="shared" ca="1" si="109"/>
        <v>3254.7219999999998</v>
      </c>
      <c r="F148" s="117">
        <f t="shared" ca="1" si="110"/>
        <v>3290.1519999999996</v>
      </c>
      <c r="G148" s="117">
        <f t="shared" ca="1" si="111"/>
        <v>3724.2419999999997</v>
      </c>
      <c r="H148" s="117">
        <f t="shared" ca="1" si="112"/>
        <v>3723.982</v>
      </c>
      <c r="I148" s="117">
        <f t="shared" ca="1" si="113"/>
        <v>3723.6519999999996</v>
      </c>
      <c r="J148" s="117">
        <f t="shared" ca="1" si="114"/>
        <v>3724.2819999999997</v>
      </c>
      <c r="K148" s="117">
        <f t="shared" ca="1" si="115"/>
        <v>3725.8519999999999</v>
      </c>
      <c r="L148" s="117">
        <f t="shared" ca="1" si="116"/>
        <v>3725.4719999999998</v>
      </c>
      <c r="M148" s="117">
        <f t="shared" ca="1" si="117"/>
        <v>3725.922</v>
      </c>
      <c r="N148" s="117">
        <f t="shared" ca="1" si="118"/>
        <v>3725.5119999999997</v>
      </c>
      <c r="O148" s="117">
        <f t="shared" ca="1" si="119"/>
        <v>3724.3919999999998</v>
      </c>
      <c r="P148" s="117">
        <f t="shared" ca="1" si="120"/>
        <v>3724.402</v>
      </c>
      <c r="Q148" s="117">
        <f t="shared" ca="1" si="121"/>
        <v>3723.902</v>
      </c>
      <c r="R148" s="117">
        <f t="shared" ca="1" si="122"/>
        <v>3722.7919999999999</v>
      </c>
      <c r="S148" s="117">
        <f t="shared" ca="1" si="123"/>
        <v>3724.922</v>
      </c>
      <c r="T148" s="117">
        <f t="shared" ca="1" si="124"/>
        <v>3724.7619999999997</v>
      </c>
      <c r="U148" s="117">
        <f t="shared" ca="1" si="125"/>
        <v>3724.9320000000002</v>
      </c>
      <c r="V148" s="117">
        <f t="shared" ca="1" si="126"/>
        <v>3724.3519999999999</v>
      </c>
      <c r="W148" s="117">
        <f t="shared" ca="1" si="127"/>
        <v>3313.3920000000003</v>
      </c>
      <c r="X148" s="117">
        <f t="shared" ca="1" si="128"/>
        <v>3283.1319999999996</v>
      </c>
      <c r="Y148" s="117">
        <f t="shared" ca="1" si="129"/>
        <v>3257.5319999999997</v>
      </c>
      <c r="Z148" s="34"/>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row>
    <row r="149" spans="1:50" s="21" customFormat="1" ht="18.75">
      <c r="A149" s="26">
        <v>25</v>
      </c>
      <c r="B149" s="117">
        <f t="shared" ca="1" si="106"/>
        <v>3236.3119999999999</v>
      </c>
      <c r="C149" s="117">
        <f t="shared" ca="1" si="107"/>
        <v>3237.502</v>
      </c>
      <c r="D149" s="117">
        <f t="shared" ca="1" si="108"/>
        <v>3236.5920000000001</v>
      </c>
      <c r="E149" s="117">
        <f t="shared" ca="1" si="109"/>
        <v>3237.2919999999999</v>
      </c>
      <c r="F149" s="117">
        <f t="shared" ca="1" si="110"/>
        <v>3726.692</v>
      </c>
      <c r="G149" s="117">
        <f t="shared" ca="1" si="111"/>
        <v>3725.9320000000002</v>
      </c>
      <c r="H149" s="117">
        <f t="shared" ca="1" si="112"/>
        <v>3726.3020000000001</v>
      </c>
      <c r="I149" s="117">
        <f t="shared" ca="1" si="113"/>
        <v>3726.0619999999999</v>
      </c>
      <c r="J149" s="117">
        <f t="shared" ca="1" si="114"/>
        <v>3724.422</v>
      </c>
      <c r="K149" s="117">
        <f t="shared" ca="1" si="115"/>
        <v>3727.6619999999998</v>
      </c>
      <c r="L149" s="117">
        <f t="shared" ca="1" si="116"/>
        <v>3729.4419999999996</v>
      </c>
      <c r="M149" s="117">
        <f t="shared" ca="1" si="117"/>
        <v>3727.3519999999999</v>
      </c>
      <c r="N149" s="117">
        <f t="shared" ca="1" si="118"/>
        <v>3726.9120000000003</v>
      </c>
      <c r="O149" s="117">
        <f t="shared" ca="1" si="119"/>
        <v>3726.1119999999996</v>
      </c>
      <c r="P149" s="117">
        <f t="shared" ca="1" si="120"/>
        <v>3726.1320000000001</v>
      </c>
      <c r="Q149" s="117">
        <f t="shared" ca="1" si="121"/>
        <v>3727.5320000000002</v>
      </c>
      <c r="R149" s="117">
        <f t="shared" ca="1" si="122"/>
        <v>3724.8419999999996</v>
      </c>
      <c r="S149" s="117">
        <f t="shared" ca="1" si="123"/>
        <v>3726.1519999999996</v>
      </c>
      <c r="T149" s="117">
        <f t="shared" ca="1" si="124"/>
        <v>3725.2119999999995</v>
      </c>
      <c r="U149" s="117">
        <f t="shared" ca="1" si="125"/>
        <v>3724.6519999999996</v>
      </c>
      <c r="V149" s="117">
        <f t="shared" ca="1" si="126"/>
        <v>3723.462</v>
      </c>
      <c r="W149" s="117">
        <f t="shared" ca="1" si="127"/>
        <v>3282.0319999999997</v>
      </c>
      <c r="X149" s="117">
        <f t="shared" ca="1" si="128"/>
        <v>3278.212</v>
      </c>
      <c r="Y149" s="117">
        <f t="shared" ca="1" si="129"/>
        <v>3249.5219999999999</v>
      </c>
      <c r="Z149" s="34"/>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row>
    <row r="150" spans="1:50" s="21" customFormat="1" ht="18.75">
      <c r="A150" s="26">
        <v>26</v>
      </c>
      <c r="B150" s="117">
        <f t="shared" ca="1" si="106"/>
        <v>3200.8119999999999</v>
      </c>
      <c r="C150" s="117">
        <f t="shared" ca="1" si="107"/>
        <v>3196.8319999999999</v>
      </c>
      <c r="D150" s="117">
        <f t="shared" ca="1" si="108"/>
        <v>3128.8519999999999</v>
      </c>
      <c r="E150" s="117">
        <f t="shared" ca="1" si="109"/>
        <v>3146.192</v>
      </c>
      <c r="F150" s="117">
        <f t="shared" ca="1" si="110"/>
        <v>3218.8620000000001</v>
      </c>
      <c r="G150" s="117">
        <f t="shared" ca="1" si="111"/>
        <v>3246.922</v>
      </c>
      <c r="H150" s="117">
        <f t="shared" ca="1" si="112"/>
        <v>3725.8220000000001</v>
      </c>
      <c r="I150" s="117">
        <f t="shared" ca="1" si="113"/>
        <v>3725.9620000000004</v>
      </c>
      <c r="J150" s="117">
        <f t="shared" ca="1" si="114"/>
        <v>3724.482</v>
      </c>
      <c r="K150" s="117">
        <f t="shared" ca="1" si="115"/>
        <v>3728.3820000000001</v>
      </c>
      <c r="L150" s="117">
        <f t="shared" ca="1" si="116"/>
        <v>3727.5520000000001</v>
      </c>
      <c r="M150" s="117">
        <f t="shared" ca="1" si="117"/>
        <v>3727.4019999999996</v>
      </c>
      <c r="N150" s="117">
        <f t="shared" ca="1" si="118"/>
        <v>3728.1019999999999</v>
      </c>
      <c r="O150" s="117">
        <f t="shared" ca="1" si="119"/>
        <v>3727.4519999999998</v>
      </c>
      <c r="P150" s="117">
        <f t="shared" ca="1" si="120"/>
        <v>3727.6219999999998</v>
      </c>
      <c r="Q150" s="117">
        <f t="shared" ca="1" si="121"/>
        <v>3726.8119999999999</v>
      </c>
      <c r="R150" s="117">
        <f t="shared" ca="1" si="122"/>
        <v>3725.5219999999999</v>
      </c>
      <c r="S150" s="117">
        <f t="shared" ca="1" si="123"/>
        <v>3725.7520000000004</v>
      </c>
      <c r="T150" s="117">
        <f t="shared" ca="1" si="124"/>
        <v>3725.0719999999997</v>
      </c>
      <c r="U150" s="117">
        <f t="shared" ca="1" si="125"/>
        <v>3723.9720000000002</v>
      </c>
      <c r="V150" s="117">
        <f t="shared" ca="1" si="126"/>
        <v>3722.7620000000002</v>
      </c>
      <c r="W150" s="117">
        <f t="shared" ca="1" si="127"/>
        <v>3253.6220000000003</v>
      </c>
      <c r="X150" s="117">
        <f t="shared" ca="1" si="128"/>
        <v>3242.5719999999997</v>
      </c>
      <c r="Y150" s="117">
        <f t="shared" ca="1" si="129"/>
        <v>3228.8119999999999</v>
      </c>
      <c r="Z150" s="34"/>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row>
    <row r="151" spans="1:50" s="21" customFormat="1" ht="18.75">
      <c r="A151" s="26">
        <v>27</v>
      </c>
      <c r="B151" s="117">
        <f t="shared" ca="1" si="106"/>
        <v>3231.8919999999998</v>
      </c>
      <c r="C151" s="117">
        <f t="shared" ca="1" si="107"/>
        <v>3244.0819999999999</v>
      </c>
      <c r="D151" s="117">
        <f t="shared" ca="1" si="108"/>
        <v>3236.5619999999999</v>
      </c>
      <c r="E151" s="117">
        <f t="shared" ca="1" si="109"/>
        <v>3244.5120000000002</v>
      </c>
      <c r="F151" s="117">
        <f t="shared" ca="1" si="110"/>
        <v>3252.5419999999999</v>
      </c>
      <c r="G151" s="117">
        <f t="shared" ca="1" si="111"/>
        <v>3727.3319999999999</v>
      </c>
      <c r="H151" s="117">
        <f t="shared" ca="1" si="112"/>
        <v>3724.7419999999997</v>
      </c>
      <c r="I151" s="117">
        <f t="shared" ca="1" si="113"/>
        <v>3725.7620000000002</v>
      </c>
      <c r="J151" s="117">
        <f t="shared" ca="1" si="114"/>
        <v>3726.1219999999998</v>
      </c>
      <c r="K151" s="117">
        <f t="shared" ca="1" si="115"/>
        <v>3725.3319999999994</v>
      </c>
      <c r="L151" s="117">
        <f t="shared" ca="1" si="116"/>
        <v>3724.3919999999998</v>
      </c>
      <c r="M151" s="117">
        <f t="shared" ca="1" si="117"/>
        <v>3724.9519999999998</v>
      </c>
      <c r="N151" s="117">
        <f t="shared" ca="1" si="118"/>
        <v>3724.8019999999997</v>
      </c>
      <c r="O151" s="117">
        <f t="shared" ca="1" si="119"/>
        <v>3723.2719999999999</v>
      </c>
      <c r="P151" s="117">
        <f t="shared" ca="1" si="120"/>
        <v>3724.9720000000002</v>
      </c>
      <c r="Q151" s="117">
        <f t="shared" ca="1" si="121"/>
        <v>3725.3419999999996</v>
      </c>
      <c r="R151" s="117">
        <f t="shared" ca="1" si="122"/>
        <v>3723.922</v>
      </c>
      <c r="S151" s="117">
        <f t="shared" ca="1" si="123"/>
        <v>3723.8719999999998</v>
      </c>
      <c r="T151" s="117">
        <f t="shared" ca="1" si="124"/>
        <v>3723.6419999999998</v>
      </c>
      <c r="U151" s="117">
        <f t="shared" ca="1" si="125"/>
        <v>3722.3020000000001</v>
      </c>
      <c r="V151" s="117">
        <f t="shared" ca="1" si="126"/>
        <v>3721.5920000000001</v>
      </c>
      <c r="W151" s="117">
        <f t="shared" ca="1" si="127"/>
        <v>3306.6320000000001</v>
      </c>
      <c r="X151" s="117">
        <f t="shared" ca="1" si="128"/>
        <v>3282.212</v>
      </c>
      <c r="Y151" s="117">
        <f t="shared" ca="1" si="129"/>
        <v>3252.8019999999997</v>
      </c>
      <c r="Z151" s="34"/>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row>
    <row r="152" spans="1:50" s="21" customFormat="1" ht="18.75">
      <c r="A152" s="26">
        <v>28</v>
      </c>
      <c r="B152" s="117">
        <f t="shared" ca="1" si="106"/>
        <v>3253.7620000000002</v>
      </c>
      <c r="C152" s="117">
        <f t="shared" ca="1" si="107"/>
        <v>3255.2719999999999</v>
      </c>
      <c r="D152" s="117">
        <f t="shared" ca="1" si="108"/>
        <v>3248.0419999999999</v>
      </c>
      <c r="E152" s="117">
        <f t="shared" ca="1" si="109"/>
        <v>3233.8719999999998</v>
      </c>
      <c r="F152" s="117">
        <f t="shared" ca="1" si="110"/>
        <v>3725.462</v>
      </c>
      <c r="G152" s="117">
        <f t="shared" ca="1" si="111"/>
        <v>3726.4920000000002</v>
      </c>
      <c r="H152" s="117">
        <f t="shared" ca="1" si="112"/>
        <v>3724.3820000000001</v>
      </c>
      <c r="I152" s="117">
        <f t="shared" ca="1" si="113"/>
        <v>3723.8219999999997</v>
      </c>
      <c r="J152" s="117">
        <f t="shared" ca="1" si="114"/>
        <v>3721.9119999999998</v>
      </c>
      <c r="K152" s="117">
        <f t="shared" ca="1" si="115"/>
        <v>3725.7219999999998</v>
      </c>
      <c r="L152" s="117">
        <f t="shared" ca="1" si="116"/>
        <v>3725.6419999999998</v>
      </c>
      <c r="M152" s="117">
        <f t="shared" ca="1" si="117"/>
        <v>3725.4119999999998</v>
      </c>
      <c r="N152" s="117">
        <f t="shared" ca="1" si="118"/>
        <v>3725.7020000000002</v>
      </c>
      <c r="O152" s="117">
        <f t="shared" ca="1" si="119"/>
        <v>3724.5819999999999</v>
      </c>
      <c r="P152" s="117">
        <f t="shared" ca="1" si="120"/>
        <v>3725.7020000000002</v>
      </c>
      <c r="Q152" s="117">
        <f t="shared" ca="1" si="121"/>
        <v>3725.0120000000002</v>
      </c>
      <c r="R152" s="117">
        <f t="shared" ca="1" si="122"/>
        <v>3725.6120000000001</v>
      </c>
      <c r="S152" s="117">
        <f t="shared" ca="1" si="123"/>
        <v>3289.8119999999999</v>
      </c>
      <c r="T152" s="117">
        <f t="shared" ca="1" si="124"/>
        <v>3296.1420000000003</v>
      </c>
      <c r="U152" s="117">
        <f t="shared" ca="1" si="125"/>
        <v>3299.3620000000001</v>
      </c>
      <c r="V152" s="117">
        <f t="shared" ca="1" si="126"/>
        <v>3305.8019999999997</v>
      </c>
      <c r="W152" s="117">
        <f t="shared" ca="1" si="127"/>
        <v>3283.462</v>
      </c>
      <c r="X152" s="117">
        <f t="shared" ca="1" si="128"/>
        <v>3281.0219999999999</v>
      </c>
      <c r="Y152" s="117">
        <f t="shared" ca="1" si="129"/>
        <v>3254.4319999999998</v>
      </c>
      <c r="Z152" s="34"/>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row>
    <row r="153" spans="1:50" ht="18.75">
      <c r="A153" s="26">
        <v>29</v>
      </c>
      <c r="B153" s="117">
        <f t="shared" ca="1" si="106"/>
        <v>3257.4520000000002</v>
      </c>
      <c r="C153" s="117">
        <f t="shared" ca="1" si="107"/>
        <v>3253.8820000000001</v>
      </c>
      <c r="D153" s="117">
        <f t="shared" ca="1" si="108"/>
        <v>3245.502</v>
      </c>
      <c r="E153" s="117">
        <f t="shared" ca="1" si="109"/>
        <v>3216.5320000000002</v>
      </c>
      <c r="F153" s="117">
        <f t="shared" ca="1" si="110"/>
        <v>3226.4320000000002</v>
      </c>
      <c r="G153" s="117">
        <f t="shared" ca="1" si="111"/>
        <v>3245.172</v>
      </c>
      <c r="H153" s="117">
        <f t="shared" ca="1" si="112"/>
        <v>3240.4319999999998</v>
      </c>
      <c r="I153" s="117">
        <f t="shared" ca="1" si="113"/>
        <v>3240.712</v>
      </c>
      <c r="J153" s="117">
        <f t="shared" ca="1" si="114"/>
        <v>3255.002</v>
      </c>
      <c r="K153" s="117">
        <f t="shared" ca="1" si="115"/>
        <v>3249.982</v>
      </c>
      <c r="L153" s="117">
        <f t="shared" ca="1" si="116"/>
        <v>3250.7820000000002</v>
      </c>
      <c r="M153" s="117">
        <f t="shared" ca="1" si="117"/>
        <v>3254.1420000000003</v>
      </c>
      <c r="N153" s="117">
        <f t="shared" ca="1" si="118"/>
        <v>3264.902</v>
      </c>
      <c r="O153" s="117">
        <f t="shared" ca="1" si="119"/>
        <v>3270.8219999999997</v>
      </c>
      <c r="P153" s="117">
        <f t="shared" ca="1" si="120"/>
        <v>3267.7219999999998</v>
      </c>
      <c r="Q153" s="117">
        <f t="shared" ca="1" si="121"/>
        <v>3269.982</v>
      </c>
      <c r="R153" s="117">
        <f t="shared" ca="1" si="122"/>
        <v>3277.8019999999997</v>
      </c>
      <c r="S153" s="117">
        <f t="shared" ca="1" si="123"/>
        <v>3258.8519999999999</v>
      </c>
      <c r="T153" s="117">
        <f t="shared" ca="1" si="124"/>
        <v>3262.5919999999996</v>
      </c>
      <c r="U153" s="117">
        <f t="shared" ca="1" si="125"/>
        <v>3276.3020000000001</v>
      </c>
      <c r="V153" s="117">
        <f t="shared" ca="1" si="126"/>
        <v>3300.752</v>
      </c>
      <c r="W153" s="117">
        <f t="shared" ca="1" si="127"/>
        <v>3298.6319999999996</v>
      </c>
      <c r="X153" s="117">
        <f t="shared" ca="1" si="128"/>
        <v>3284.4119999999998</v>
      </c>
      <c r="Y153" s="117">
        <f t="shared" ca="1" si="129"/>
        <v>3258.3420000000001</v>
      </c>
    </row>
    <row r="154" spans="1:50" ht="18.75">
      <c r="A154" s="26">
        <v>30</v>
      </c>
      <c r="B154" s="117">
        <f t="shared" ca="1" si="106"/>
        <v>3248.3319999999999</v>
      </c>
      <c r="C154" s="117">
        <f t="shared" ca="1" si="107"/>
        <v>3246.8420000000001</v>
      </c>
      <c r="D154" s="117">
        <f t="shared" ca="1" si="108"/>
        <v>3231.8019999999997</v>
      </c>
      <c r="E154" s="117">
        <f t="shared" ca="1" si="109"/>
        <v>3131.1320000000001</v>
      </c>
      <c r="F154" s="117">
        <f t="shared" ca="1" si="110"/>
        <v>3170.6819999999998</v>
      </c>
      <c r="G154" s="117">
        <f t="shared" ca="1" si="111"/>
        <v>3225.2620000000002</v>
      </c>
      <c r="H154" s="117">
        <f t="shared" ca="1" si="112"/>
        <v>3173.6219999999998</v>
      </c>
      <c r="I154" s="117">
        <f t="shared" ca="1" si="113"/>
        <v>3214.7819999999997</v>
      </c>
      <c r="J154" s="117">
        <f t="shared" ca="1" si="114"/>
        <v>3245.8420000000001</v>
      </c>
      <c r="K154" s="117">
        <f t="shared" ca="1" si="115"/>
        <v>3243.462</v>
      </c>
      <c r="L154" s="117">
        <f t="shared" ca="1" si="116"/>
        <v>3242.8019999999997</v>
      </c>
      <c r="M154" s="117">
        <f t="shared" ca="1" si="117"/>
        <v>3245.3019999999997</v>
      </c>
      <c r="N154" s="117">
        <f t="shared" ca="1" si="118"/>
        <v>3254.442</v>
      </c>
      <c r="O154" s="117">
        <f t="shared" ca="1" si="119"/>
        <v>3259.6620000000003</v>
      </c>
      <c r="P154" s="117">
        <f t="shared" ca="1" si="120"/>
        <v>3256.5520000000001</v>
      </c>
      <c r="Q154" s="117">
        <f t="shared" ca="1" si="121"/>
        <v>3261.6219999999998</v>
      </c>
      <c r="R154" s="117">
        <f t="shared" ca="1" si="122"/>
        <v>3274.2620000000002</v>
      </c>
      <c r="S154" s="117">
        <f t="shared" ca="1" si="123"/>
        <v>3257.3720000000003</v>
      </c>
      <c r="T154" s="117">
        <f t="shared" ca="1" si="124"/>
        <v>3269.2219999999998</v>
      </c>
      <c r="U154" s="117">
        <f t="shared" ca="1" si="125"/>
        <v>3267.962</v>
      </c>
      <c r="V154" s="117">
        <f t="shared" ca="1" si="126"/>
        <v>3285.2820000000002</v>
      </c>
      <c r="W154" s="117">
        <f t="shared" ca="1" si="127"/>
        <v>3281.732</v>
      </c>
      <c r="X154" s="117">
        <f t="shared" ca="1" si="128"/>
        <v>3280.8820000000001</v>
      </c>
      <c r="Y154" s="117">
        <f t="shared" ca="1" si="129"/>
        <v>3256.4319999999998</v>
      </c>
    </row>
    <row r="155" spans="1:50" ht="18.75">
      <c r="A155" s="26"/>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row>
    <row r="156" spans="1:50" s="21" customFormat="1" ht="36.75" customHeight="1">
      <c r="A156" s="272" t="s">
        <v>20</v>
      </c>
      <c r="B156" s="220" t="s">
        <v>89</v>
      </c>
      <c r="C156" s="220"/>
      <c r="D156" s="220"/>
      <c r="E156" s="220"/>
      <c r="F156" s="220"/>
      <c r="G156" s="220"/>
      <c r="H156" s="220"/>
      <c r="I156" s="220"/>
      <c r="J156" s="220"/>
      <c r="K156" s="220"/>
      <c r="L156" s="220"/>
      <c r="M156" s="220"/>
      <c r="N156" s="220"/>
      <c r="O156" s="220"/>
      <c r="P156" s="220"/>
      <c r="Q156" s="220"/>
      <c r="R156" s="220"/>
      <c r="S156" s="220"/>
      <c r="T156" s="220"/>
      <c r="U156" s="220"/>
      <c r="V156" s="220"/>
      <c r="W156" s="220"/>
      <c r="X156" s="220"/>
      <c r="Y156" s="220"/>
      <c r="Z156" s="239"/>
      <c r="AA156" s="235"/>
      <c r="AB156" s="235"/>
      <c r="AC156" s="235"/>
      <c r="AD156" s="235"/>
      <c r="AE156" s="235"/>
      <c r="AF156" s="235"/>
      <c r="AG156" s="235"/>
      <c r="AH156" s="235"/>
      <c r="AI156" s="235"/>
      <c r="AJ156" s="235"/>
      <c r="AK156" s="235"/>
      <c r="AL156" s="235"/>
      <c r="AM156" s="235"/>
      <c r="AN156" s="235"/>
      <c r="AO156" s="235"/>
      <c r="AP156" s="235"/>
      <c r="AQ156" s="235"/>
      <c r="AR156" s="235"/>
      <c r="AS156" s="235"/>
      <c r="AT156" s="235"/>
      <c r="AU156" s="235"/>
      <c r="AV156" s="235"/>
      <c r="AW156" s="235"/>
      <c r="AX156" s="235"/>
    </row>
    <row r="157" spans="1:50" s="21" customFormat="1" ht="18.75" customHeight="1">
      <c r="A157" s="222"/>
      <c r="B157" s="223" t="s">
        <v>38</v>
      </c>
      <c r="C157" s="223" t="s">
        <v>39</v>
      </c>
      <c r="D157" s="223" t="s">
        <v>40</v>
      </c>
      <c r="E157" s="223" t="s">
        <v>41</v>
      </c>
      <c r="F157" s="223" t="s">
        <v>42</v>
      </c>
      <c r="G157" s="223" t="s">
        <v>43</v>
      </c>
      <c r="H157" s="223" t="s">
        <v>44</v>
      </c>
      <c r="I157" s="223" t="s">
        <v>45</v>
      </c>
      <c r="J157" s="223" t="s">
        <v>46</v>
      </c>
      <c r="K157" s="223" t="s">
        <v>47</v>
      </c>
      <c r="L157" s="223" t="s">
        <v>48</v>
      </c>
      <c r="M157" s="223" t="s">
        <v>49</v>
      </c>
      <c r="N157" s="223" t="s">
        <v>50</v>
      </c>
      <c r="O157" s="223" t="s">
        <v>51</v>
      </c>
      <c r="P157" s="223" t="s">
        <v>52</v>
      </c>
      <c r="Q157" s="223" t="s">
        <v>53</v>
      </c>
      <c r="R157" s="223" t="s">
        <v>54</v>
      </c>
      <c r="S157" s="223" t="s">
        <v>55</v>
      </c>
      <c r="T157" s="223" t="s">
        <v>56</v>
      </c>
      <c r="U157" s="223" t="s">
        <v>57</v>
      </c>
      <c r="V157" s="223" t="s">
        <v>58</v>
      </c>
      <c r="W157" s="223" t="s">
        <v>59</v>
      </c>
      <c r="X157" s="223" t="s">
        <v>60</v>
      </c>
      <c r="Y157" s="223" t="s">
        <v>61</v>
      </c>
      <c r="Z157" s="239"/>
      <c r="AA157" s="235"/>
      <c r="AB157" s="235"/>
      <c r="AC157" s="235"/>
      <c r="AD157" s="235"/>
      <c r="AE157" s="235"/>
      <c r="AF157" s="235"/>
      <c r="AG157" s="235"/>
      <c r="AH157" s="235"/>
      <c r="AI157" s="235"/>
      <c r="AJ157" s="235"/>
      <c r="AK157" s="235"/>
      <c r="AL157" s="235"/>
      <c r="AM157" s="235"/>
      <c r="AN157" s="235"/>
      <c r="AO157" s="235"/>
      <c r="AP157" s="235"/>
      <c r="AQ157" s="235"/>
      <c r="AR157" s="235"/>
      <c r="AS157" s="235"/>
      <c r="AT157" s="235"/>
      <c r="AU157" s="235"/>
      <c r="AV157" s="235"/>
      <c r="AW157" s="235"/>
      <c r="AX157" s="235"/>
    </row>
    <row r="158" spans="1:50" s="21" customFormat="1" ht="12.75" customHeight="1">
      <c r="A158" s="222"/>
      <c r="B158" s="223"/>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223"/>
      <c r="Y158" s="223"/>
      <c r="Z158" s="239"/>
      <c r="AA158" s="235"/>
      <c r="AB158" s="235"/>
      <c r="AC158" s="235"/>
      <c r="AD158" s="235"/>
      <c r="AE158" s="235"/>
      <c r="AF158" s="235"/>
      <c r="AG158" s="235"/>
      <c r="AH158" s="235"/>
      <c r="AI158" s="235"/>
      <c r="AJ158" s="235"/>
      <c r="AK158" s="235"/>
      <c r="AL158" s="235"/>
      <c r="AM158" s="235"/>
      <c r="AN158" s="235"/>
      <c r="AO158" s="235"/>
      <c r="AP158" s="235"/>
      <c r="AQ158" s="235"/>
      <c r="AR158" s="235"/>
      <c r="AS158" s="235"/>
      <c r="AT158" s="235"/>
      <c r="AU158" s="235"/>
      <c r="AV158" s="235"/>
      <c r="AW158" s="235"/>
      <c r="AX158" s="235"/>
    </row>
    <row r="159" spans="1:50" s="21" customFormat="1" ht="18.75">
      <c r="A159" s="26">
        <v>1</v>
      </c>
      <c r="B159" s="56" t="str">
        <f ca="1">INDIRECT(ADDRESS(COLUMN()+39,4,1,1,"данные АТС"))</f>
        <v>39,9</v>
      </c>
      <c r="C159" s="56" t="str">
        <f t="shared" ref="C159:Y159" ca="1" si="130">INDIRECT(ADDRESS(COLUMN()+39,4,1,1,"данные АТС"))</f>
        <v>42,29</v>
      </c>
      <c r="D159" s="56" t="str">
        <f t="shared" ca="1" si="130"/>
        <v>17,52</v>
      </c>
      <c r="E159" s="56" t="str">
        <f t="shared" ca="1" si="130"/>
        <v>12,59</v>
      </c>
      <c r="F159" s="56" t="str">
        <f t="shared" ca="1" si="130"/>
        <v>7,08</v>
      </c>
      <c r="G159" s="56" t="str">
        <f t="shared" ca="1" si="130"/>
        <v>0,69</v>
      </c>
      <c r="H159" s="56" t="str">
        <f t="shared" ca="1" si="130"/>
        <v>2,51</v>
      </c>
      <c r="I159" s="56" t="str">
        <f t="shared" ca="1" si="130"/>
        <v>18,55</v>
      </c>
      <c r="J159" s="56" t="str">
        <f t="shared" ca="1" si="130"/>
        <v>0</v>
      </c>
      <c r="K159" s="56" t="str">
        <f t="shared" ca="1" si="130"/>
        <v>25,69</v>
      </c>
      <c r="L159" s="56" t="str">
        <f t="shared" ca="1" si="130"/>
        <v>0</v>
      </c>
      <c r="M159" s="56" t="str">
        <f t="shared" ca="1" si="130"/>
        <v>2,7</v>
      </c>
      <c r="N159" s="56" t="str">
        <f t="shared" ca="1" si="130"/>
        <v>0</v>
      </c>
      <c r="O159" s="56" t="str">
        <f t="shared" ca="1" si="130"/>
        <v>29,82</v>
      </c>
      <c r="P159" s="56" t="str">
        <f t="shared" ca="1" si="130"/>
        <v>26,8</v>
      </c>
      <c r="Q159" s="56" t="str">
        <f t="shared" ca="1" si="130"/>
        <v>25,92</v>
      </c>
      <c r="R159" s="56" t="str">
        <f t="shared" ca="1" si="130"/>
        <v>42,41</v>
      </c>
      <c r="S159" s="56" t="str">
        <f t="shared" ca="1" si="130"/>
        <v>50,53</v>
      </c>
      <c r="T159" s="56" t="str">
        <f t="shared" ca="1" si="130"/>
        <v>70,03</v>
      </c>
      <c r="U159" s="56" t="str">
        <f t="shared" ca="1" si="130"/>
        <v>43,36</v>
      </c>
      <c r="V159" s="56" t="str">
        <f t="shared" ca="1" si="130"/>
        <v>52,51</v>
      </c>
      <c r="W159" s="56" t="str">
        <f t="shared" ca="1" si="130"/>
        <v>50,79</v>
      </c>
      <c r="X159" s="56" t="str">
        <f t="shared" ca="1" si="130"/>
        <v>42,51</v>
      </c>
      <c r="Y159" s="56" t="str">
        <f t="shared" ca="1" si="130"/>
        <v>53,6</v>
      </c>
      <c r="Z159" s="34"/>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row>
    <row r="160" spans="1:50" s="21" customFormat="1" ht="18.75">
      <c r="A160" s="26">
        <v>2</v>
      </c>
      <c r="B160" s="56" t="str">
        <f ca="1">INDIRECT(ADDRESS(COLUMN()+63,4,1,1,"данные АТС"))</f>
        <v>33,94</v>
      </c>
      <c r="C160" s="56" t="str">
        <f t="shared" ref="C160:Y160" ca="1" si="131">INDIRECT(ADDRESS(COLUMN()+63,4,1,1,"данные АТС"))</f>
        <v>40,87</v>
      </c>
      <c r="D160" s="56" t="str">
        <f t="shared" ca="1" si="131"/>
        <v>20,37</v>
      </c>
      <c r="E160" s="56" t="str">
        <f t="shared" ca="1" si="131"/>
        <v>18,47</v>
      </c>
      <c r="F160" s="56" t="str">
        <f t="shared" ca="1" si="131"/>
        <v>30,5</v>
      </c>
      <c r="G160" s="56" t="str">
        <f t="shared" ca="1" si="131"/>
        <v>35,66</v>
      </c>
      <c r="H160" s="56" t="str">
        <f t="shared" ca="1" si="131"/>
        <v>0</v>
      </c>
      <c r="I160" s="56" t="str">
        <f t="shared" ca="1" si="131"/>
        <v>14,44</v>
      </c>
      <c r="J160" s="56" t="str">
        <f t="shared" ca="1" si="131"/>
        <v>33,82</v>
      </c>
      <c r="K160" s="56" t="str">
        <f t="shared" ca="1" si="131"/>
        <v>14,22</v>
      </c>
      <c r="L160" s="56" t="str">
        <f t="shared" ca="1" si="131"/>
        <v>15,71</v>
      </c>
      <c r="M160" s="56" t="str">
        <f t="shared" ca="1" si="131"/>
        <v>36,96</v>
      </c>
      <c r="N160" s="56" t="str">
        <f t="shared" ca="1" si="131"/>
        <v>5,62</v>
      </c>
      <c r="O160" s="56" t="str">
        <f t="shared" ca="1" si="131"/>
        <v>9,47</v>
      </c>
      <c r="P160" s="56" t="str">
        <f t="shared" ca="1" si="131"/>
        <v>36,18</v>
      </c>
      <c r="Q160" s="56" t="str">
        <f t="shared" ca="1" si="131"/>
        <v>37,14</v>
      </c>
      <c r="R160" s="56" t="str">
        <f t="shared" ca="1" si="131"/>
        <v>17,84</v>
      </c>
      <c r="S160" s="56" t="str">
        <f t="shared" ca="1" si="131"/>
        <v>25</v>
      </c>
      <c r="T160" s="56" t="str">
        <f t="shared" ca="1" si="131"/>
        <v>39,85</v>
      </c>
      <c r="U160" s="56" t="str">
        <f t="shared" ca="1" si="131"/>
        <v>20,5</v>
      </c>
      <c r="V160" s="56" t="str">
        <f t="shared" ca="1" si="131"/>
        <v>0</v>
      </c>
      <c r="W160" s="56" t="str">
        <f t="shared" ca="1" si="131"/>
        <v>9,06</v>
      </c>
      <c r="X160" s="56" t="str">
        <f t="shared" ca="1" si="131"/>
        <v>20,19</v>
      </c>
      <c r="Y160" s="56" t="str">
        <f t="shared" ca="1" si="131"/>
        <v>45,49</v>
      </c>
      <c r="Z160" s="34"/>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row>
    <row r="161" spans="1:50" s="21" customFormat="1" ht="18.75">
      <c r="A161" s="26">
        <v>3</v>
      </c>
      <c r="B161" s="56" t="str">
        <f ca="1">INDIRECT(ADDRESS(COLUMN()+87,4,1,1,"данные АТС"))</f>
        <v>0</v>
      </c>
      <c r="C161" s="56" t="str">
        <f t="shared" ref="C161:Y161" ca="1" si="132">INDIRECT(ADDRESS(COLUMN()+87,4,1,1,"данные АТС"))</f>
        <v>0</v>
      </c>
      <c r="D161" s="56" t="str">
        <f t="shared" ca="1" si="132"/>
        <v>0</v>
      </c>
      <c r="E161" s="56" t="str">
        <f t="shared" ca="1" si="132"/>
        <v>0</v>
      </c>
      <c r="F161" s="56" t="str">
        <f t="shared" ca="1" si="132"/>
        <v>0</v>
      </c>
      <c r="G161" s="56" t="str">
        <f t="shared" ca="1" si="132"/>
        <v>0,38</v>
      </c>
      <c r="H161" s="56" t="str">
        <f t="shared" ca="1" si="132"/>
        <v>0</v>
      </c>
      <c r="I161" s="56" t="str">
        <f t="shared" ca="1" si="132"/>
        <v>0</v>
      </c>
      <c r="J161" s="56" t="str">
        <f t="shared" ca="1" si="132"/>
        <v>0</v>
      </c>
      <c r="K161" s="56" t="str">
        <f t="shared" ca="1" si="132"/>
        <v>0</v>
      </c>
      <c r="L161" s="56" t="str">
        <f t="shared" ca="1" si="132"/>
        <v>0</v>
      </c>
      <c r="M161" s="56" t="str">
        <f t="shared" ca="1" si="132"/>
        <v>0</v>
      </c>
      <c r="N161" s="56" t="str">
        <f t="shared" ca="1" si="132"/>
        <v>0</v>
      </c>
      <c r="O161" s="56" t="str">
        <f t="shared" ca="1" si="132"/>
        <v>0</v>
      </c>
      <c r="P161" s="56" t="str">
        <f t="shared" ca="1" si="132"/>
        <v>0</v>
      </c>
      <c r="Q161" s="56" t="str">
        <f t="shared" ca="1" si="132"/>
        <v>0</v>
      </c>
      <c r="R161" s="56" t="str">
        <f t="shared" ca="1" si="132"/>
        <v>0</v>
      </c>
      <c r="S161" s="56" t="str">
        <f t="shared" ca="1" si="132"/>
        <v>0</v>
      </c>
      <c r="T161" s="56" t="str">
        <f t="shared" ca="1" si="132"/>
        <v>2,45</v>
      </c>
      <c r="U161" s="56" t="str">
        <f t="shared" ca="1" si="132"/>
        <v>0</v>
      </c>
      <c r="V161" s="56" t="str">
        <f t="shared" ca="1" si="132"/>
        <v>0</v>
      </c>
      <c r="W161" s="56" t="str">
        <f t="shared" ca="1" si="132"/>
        <v>0</v>
      </c>
      <c r="X161" s="56" t="str">
        <f t="shared" ca="1" si="132"/>
        <v>0</v>
      </c>
      <c r="Y161" s="56" t="str">
        <f t="shared" ca="1" si="132"/>
        <v>0</v>
      </c>
      <c r="Z161" s="34"/>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row>
    <row r="162" spans="1:50" s="21" customFormat="1" ht="18.75">
      <c r="A162" s="26">
        <v>4</v>
      </c>
      <c r="B162" s="56" t="str">
        <f ca="1">INDIRECT(ADDRESS(COLUMN()+111,4,1,1,"данные АТС"))</f>
        <v>0</v>
      </c>
      <c r="C162" s="56" t="str">
        <f t="shared" ref="C162:H162" ca="1" si="133">INDIRECT(ADDRESS(COLUMN()+111,4,1,1,"данные АТС"))</f>
        <v>0</v>
      </c>
      <c r="D162" s="56" t="str">
        <f t="shared" ca="1" si="133"/>
        <v>6,24</v>
      </c>
      <c r="E162" s="56" t="str">
        <f t="shared" ca="1" si="133"/>
        <v>22,81</v>
      </c>
      <c r="F162" s="56" t="str">
        <f t="shared" ca="1" si="133"/>
        <v>0</v>
      </c>
      <c r="G162" s="56" t="str">
        <f t="shared" ca="1" si="133"/>
        <v>55,18</v>
      </c>
      <c r="H162" s="56" t="str">
        <f t="shared" ca="1" si="133"/>
        <v>25,46</v>
      </c>
      <c r="I162" s="56" t="str">
        <f t="shared" ref="I162:Y162" ca="1" si="134">INDIRECT(ADDRESS(COLUMN()+111,4,1,1,"данные АТС"))</f>
        <v>12,45</v>
      </c>
      <c r="J162" s="56" t="str">
        <f t="shared" ca="1" si="134"/>
        <v>7,1</v>
      </c>
      <c r="K162" s="56" t="str">
        <f t="shared" ca="1" si="134"/>
        <v>10,41</v>
      </c>
      <c r="L162" s="56" t="str">
        <f t="shared" ca="1" si="134"/>
        <v>6,49</v>
      </c>
      <c r="M162" s="56" t="str">
        <f t="shared" ca="1" si="134"/>
        <v>4,01</v>
      </c>
      <c r="N162" s="56" t="str">
        <f t="shared" ca="1" si="134"/>
        <v>0</v>
      </c>
      <c r="O162" s="56" t="str">
        <f t="shared" ca="1" si="134"/>
        <v>0</v>
      </c>
      <c r="P162" s="56" t="str">
        <f t="shared" ca="1" si="134"/>
        <v>2,91</v>
      </c>
      <c r="Q162" s="56" t="str">
        <f t="shared" ca="1" si="134"/>
        <v>0</v>
      </c>
      <c r="R162" s="56" t="str">
        <f t="shared" ca="1" si="134"/>
        <v>0</v>
      </c>
      <c r="S162" s="56" t="str">
        <f t="shared" ca="1" si="134"/>
        <v>0</v>
      </c>
      <c r="T162" s="56" t="str">
        <f t="shared" ca="1" si="134"/>
        <v>0</v>
      </c>
      <c r="U162" s="56" t="str">
        <f t="shared" ca="1" si="134"/>
        <v>0</v>
      </c>
      <c r="V162" s="56" t="str">
        <f t="shared" ca="1" si="134"/>
        <v>0</v>
      </c>
      <c r="W162" s="56" t="str">
        <f t="shared" ca="1" si="134"/>
        <v>0</v>
      </c>
      <c r="X162" s="56" t="str">
        <f t="shared" ca="1" si="134"/>
        <v>0</v>
      </c>
      <c r="Y162" s="56" t="str">
        <f t="shared" ca="1" si="134"/>
        <v>0</v>
      </c>
      <c r="Z162" s="34"/>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row>
    <row r="163" spans="1:50" s="21" customFormat="1" ht="18.75">
      <c r="A163" s="26">
        <v>5</v>
      </c>
      <c r="B163" s="56" t="str">
        <f ca="1">INDIRECT(ADDRESS(COLUMN()+135,4,1,1,"данные АТС"))</f>
        <v>0</v>
      </c>
      <c r="C163" s="56" t="str">
        <f t="shared" ref="C163:Y163" ca="1" si="135">INDIRECT(ADDRESS(COLUMN()+135,4,1,1,"данные АТС"))</f>
        <v>0</v>
      </c>
      <c r="D163" s="56" t="str">
        <f t="shared" ca="1" si="135"/>
        <v>0</v>
      </c>
      <c r="E163" s="56" t="str">
        <f t="shared" ca="1" si="135"/>
        <v>0</v>
      </c>
      <c r="F163" s="56" t="str">
        <f t="shared" ca="1" si="135"/>
        <v>0</v>
      </c>
      <c r="G163" s="56" t="str">
        <f t="shared" ca="1" si="135"/>
        <v>111,3</v>
      </c>
      <c r="H163" s="56" t="str">
        <f t="shared" ca="1" si="135"/>
        <v>120,43</v>
      </c>
      <c r="I163" s="56" t="str">
        <f t="shared" ca="1" si="135"/>
        <v>16,2</v>
      </c>
      <c r="J163" s="56" t="str">
        <f t="shared" ca="1" si="135"/>
        <v>90,57</v>
      </c>
      <c r="K163" s="56" t="str">
        <f t="shared" ca="1" si="135"/>
        <v>133,2</v>
      </c>
      <c r="L163" s="56" t="str">
        <f t="shared" ca="1" si="135"/>
        <v>106,62</v>
      </c>
      <c r="M163" s="56" t="str">
        <f t="shared" ca="1" si="135"/>
        <v>113,88</v>
      </c>
      <c r="N163" s="56" t="str">
        <f t="shared" ca="1" si="135"/>
        <v>117,69</v>
      </c>
      <c r="O163" s="56" t="str">
        <f t="shared" ca="1" si="135"/>
        <v>100,83</v>
      </c>
      <c r="P163" s="56" t="str">
        <f t="shared" ca="1" si="135"/>
        <v>179,76</v>
      </c>
      <c r="Q163" s="56" t="str">
        <f t="shared" ca="1" si="135"/>
        <v>187,43</v>
      </c>
      <c r="R163" s="56" t="str">
        <f t="shared" ca="1" si="135"/>
        <v>249,86</v>
      </c>
      <c r="S163" s="56" t="str">
        <f t="shared" ca="1" si="135"/>
        <v>280,99</v>
      </c>
      <c r="T163" s="56" t="str">
        <f t="shared" ca="1" si="135"/>
        <v>278,4</v>
      </c>
      <c r="U163" s="56" t="str">
        <f t="shared" ca="1" si="135"/>
        <v>0</v>
      </c>
      <c r="V163" s="56" t="str">
        <f t="shared" ca="1" si="135"/>
        <v>0</v>
      </c>
      <c r="W163" s="56" t="str">
        <f t="shared" ca="1" si="135"/>
        <v>0</v>
      </c>
      <c r="X163" s="56" t="str">
        <f t="shared" ca="1" si="135"/>
        <v>0</v>
      </c>
      <c r="Y163" s="56" t="str">
        <f t="shared" ca="1" si="135"/>
        <v>0</v>
      </c>
      <c r="Z163" s="34"/>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row>
    <row r="164" spans="1:50" s="21" customFormat="1" ht="18.75">
      <c r="A164" s="26">
        <v>6</v>
      </c>
      <c r="B164" s="56" t="str">
        <f ca="1">INDIRECT(ADDRESS(COLUMN()+159,4,1,1,"данные АТС"))</f>
        <v>0</v>
      </c>
      <c r="C164" s="56" t="str">
        <f t="shared" ref="C164:Y164" ca="1" si="136">INDIRECT(ADDRESS(COLUMN()+159,4,1,1,"данные АТС"))</f>
        <v>0</v>
      </c>
      <c r="D164" s="56" t="str">
        <f t="shared" ca="1" si="136"/>
        <v>1,76</v>
      </c>
      <c r="E164" s="56" t="str">
        <f t="shared" ca="1" si="136"/>
        <v>0</v>
      </c>
      <c r="F164" s="56" t="str">
        <f t="shared" ca="1" si="136"/>
        <v>30,2</v>
      </c>
      <c r="G164" s="56" t="str">
        <f t="shared" ca="1" si="136"/>
        <v>11,17</v>
      </c>
      <c r="H164" s="56" t="str">
        <f t="shared" ca="1" si="136"/>
        <v>7,8</v>
      </c>
      <c r="I164" s="56" t="str">
        <f t="shared" ca="1" si="136"/>
        <v>0</v>
      </c>
      <c r="J164" s="56" t="str">
        <f t="shared" ca="1" si="136"/>
        <v>8,95</v>
      </c>
      <c r="K164" s="56" t="str">
        <f t="shared" ca="1" si="136"/>
        <v>28,37</v>
      </c>
      <c r="L164" s="56" t="str">
        <f t="shared" ca="1" si="136"/>
        <v>9,03</v>
      </c>
      <c r="M164" s="56" t="str">
        <f t="shared" ca="1" si="136"/>
        <v>0</v>
      </c>
      <c r="N164" s="56" t="str">
        <f t="shared" ca="1" si="136"/>
        <v>0</v>
      </c>
      <c r="O164" s="56" t="str">
        <f t="shared" ca="1" si="136"/>
        <v>0</v>
      </c>
      <c r="P164" s="56" t="str">
        <f t="shared" ca="1" si="136"/>
        <v>0</v>
      </c>
      <c r="Q164" s="56" t="str">
        <f t="shared" ca="1" si="136"/>
        <v>13,29</v>
      </c>
      <c r="R164" s="56" t="str">
        <f t="shared" ca="1" si="136"/>
        <v>24,89</v>
      </c>
      <c r="S164" s="56" t="str">
        <f t="shared" ca="1" si="136"/>
        <v>33,36</v>
      </c>
      <c r="T164" s="56" t="str">
        <f t="shared" ca="1" si="136"/>
        <v>32,73</v>
      </c>
      <c r="U164" s="56" t="str">
        <f t="shared" ca="1" si="136"/>
        <v>21,11</v>
      </c>
      <c r="V164" s="56" t="str">
        <f t="shared" ca="1" si="136"/>
        <v>2,83</v>
      </c>
      <c r="W164" s="56" t="str">
        <f t="shared" ca="1" si="136"/>
        <v>0</v>
      </c>
      <c r="X164" s="56" t="str">
        <f t="shared" ca="1" si="136"/>
        <v>0</v>
      </c>
      <c r="Y164" s="56" t="str">
        <f t="shared" ca="1" si="136"/>
        <v>0</v>
      </c>
      <c r="Z164" s="34"/>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row>
    <row r="165" spans="1:50" s="21" customFormat="1" ht="18.75">
      <c r="A165" s="26">
        <v>7</v>
      </c>
      <c r="B165" s="56" t="str">
        <f ca="1">INDIRECT(ADDRESS(COLUMN()+183,4,1,1,"данные АТС"))</f>
        <v>0</v>
      </c>
      <c r="C165" s="56" t="str">
        <f t="shared" ref="C165:Y165" ca="1" si="137">INDIRECT(ADDRESS(COLUMN()+183,4,1,1,"данные АТС"))</f>
        <v>0</v>
      </c>
      <c r="D165" s="56" t="str">
        <f t="shared" ca="1" si="137"/>
        <v>0</v>
      </c>
      <c r="E165" s="56" t="str">
        <f t="shared" ca="1" si="137"/>
        <v>0</v>
      </c>
      <c r="F165" s="56" t="str">
        <f t="shared" ca="1" si="137"/>
        <v>0</v>
      </c>
      <c r="G165" s="56" t="str">
        <f t="shared" ca="1" si="137"/>
        <v>0</v>
      </c>
      <c r="H165" s="56" t="str">
        <f t="shared" ca="1" si="137"/>
        <v>0</v>
      </c>
      <c r="I165" s="56" t="str">
        <f t="shared" ca="1" si="137"/>
        <v>0</v>
      </c>
      <c r="J165" s="56" t="str">
        <f t="shared" ca="1" si="137"/>
        <v>320,69</v>
      </c>
      <c r="K165" s="56" t="str">
        <f t="shared" ca="1" si="137"/>
        <v>0</v>
      </c>
      <c r="L165" s="56" t="str">
        <f t="shared" ca="1" si="137"/>
        <v>0</v>
      </c>
      <c r="M165" s="56" t="str">
        <f t="shared" ca="1" si="137"/>
        <v>0</v>
      </c>
      <c r="N165" s="56" t="str">
        <f t="shared" ca="1" si="137"/>
        <v>0</v>
      </c>
      <c r="O165" s="56" t="str">
        <f t="shared" ca="1" si="137"/>
        <v>0</v>
      </c>
      <c r="P165" s="56" t="str">
        <f t="shared" ca="1" si="137"/>
        <v>0</v>
      </c>
      <c r="Q165" s="56" t="str">
        <f t="shared" ca="1" si="137"/>
        <v>0</v>
      </c>
      <c r="R165" s="56" t="str">
        <f t="shared" ca="1" si="137"/>
        <v>0</v>
      </c>
      <c r="S165" s="56" t="str">
        <f t="shared" ca="1" si="137"/>
        <v>0</v>
      </c>
      <c r="T165" s="56" t="str">
        <f t="shared" ca="1" si="137"/>
        <v>0</v>
      </c>
      <c r="U165" s="56" t="str">
        <f t="shared" ca="1" si="137"/>
        <v>0</v>
      </c>
      <c r="V165" s="56" t="str">
        <f t="shared" ca="1" si="137"/>
        <v>0</v>
      </c>
      <c r="W165" s="56" t="str">
        <f t="shared" ca="1" si="137"/>
        <v>0</v>
      </c>
      <c r="X165" s="56" t="str">
        <f t="shared" ca="1" si="137"/>
        <v>0</v>
      </c>
      <c r="Y165" s="56" t="str">
        <f t="shared" ca="1" si="137"/>
        <v>0</v>
      </c>
      <c r="Z165" s="34"/>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row>
    <row r="166" spans="1:50" s="21" customFormat="1" ht="18.75">
      <c r="A166" s="26">
        <v>8</v>
      </c>
      <c r="B166" s="56" t="str">
        <f ca="1">INDIRECT(ADDRESS(COLUMN()+207,4,1,1,"данные АТС"))</f>
        <v>0</v>
      </c>
      <c r="C166" s="56" t="str">
        <f t="shared" ref="C166:Y166" ca="1" si="138">INDIRECT(ADDRESS(COLUMN()+207,4,1,1,"данные АТС"))</f>
        <v>0</v>
      </c>
      <c r="D166" s="56" t="str">
        <f t="shared" ca="1" si="138"/>
        <v>0</v>
      </c>
      <c r="E166" s="56" t="str">
        <f t="shared" ca="1" si="138"/>
        <v>0</v>
      </c>
      <c r="F166" s="56" t="str">
        <f t="shared" ca="1" si="138"/>
        <v>0</v>
      </c>
      <c r="G166" s="56" t="str">
        <f t="shared" ca="1" si="138"/>
        <v>0</v>
      </c>
      <c r="H166" s="56" t="str">
        <f t="shared" ca="1" si="138"/>
        <v>0</v>
      </c>
      <c r="I166" s="56" t="str">
        <f t="shared" ca="1" si="138"/>
        <v>0</v>
      </c>
      <c r="J166" s="56" t="str">
        <f t="shared" ca="1" si="138"/>
        <v>0</v>
      </c>
      <c r="K166" s="56" t="str">
        <f t="shared" ca="1" si="138"/>
        <v>0</v>
      </c>
      <c r="L166" s="56" t="str">
        <f t="shared" ca="1" si="138"/>
        <v>0</v>
      </c>
      <c r="M166" s="56" t="str">
        <f t="shared" ca="1" si="138"/>
        <v>0</v>
      </c>
      <c r="N166" s="56" t="str">
        <f t="shared" ca="1" si="138"/>
        <v>0</v>
      </c>
      <c r="O166" s="56" t="str">
        <f t="shared" ca="1" si="138"/>
        <v>0</v>
      </c>
      <c r="P166" s="56" t="str">
        <f t="shared" ca="1" si="138"/>
        <v>0</v>
      </c>
      <c r="Q166" s="56" t="str">
        <f t="shared" ca="1" si="138"/>
        <v>0</v>
      </c>
      <c r="R166" s="56" t="str">
        <f t="shared" ca="1" si="138"/>
        <v>0</v>
      </c>
      <c r="S166" s="56" t="str">
        <f t="shared" ca="1" si="138"/>
        <v>0</v>
      </c>
      <c r="T166" s="56" t="str">
        <f t="shared" ca="1" si="138"/>
        <v>0</v>
      </c>
      <c r="U166" s="56" t="str">
        <f t="shared" ca="1" si="138"/>
        <v>0</v>
      </c>
      <c r="V166" s="56" t="str">
        <f t="shared" ca="1" si="138"/>
        <v>0</v>
      </c>
      <c r="W166" s="56" t="str">
        <f t="shared" ca="1" si="138"/>
        <v>0</v>
      </c>
      <c r="X166" s="56" t="str">
        <f t="shared" ca="1" si="138"/>
        <v>0</v>
      </c>
      <c r="Y166" s="56" t="str">
        <f t="shared" ca="1" si="138"/>
        <v>0</v>
      </c>
      <c r="Z166" s="34"/>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row>
    <row r="167" spans="1:50" s="21" customFormat="1" ht="18.75">
      <c r="A167" s="26">
        <v>9</v>
      </c>
      <c r="B167" s="56" t="str">
        <f ca="1">INDIRECT(ADDRESS(COLUMN()+231,4,1,1,"данные АТС"))</f>
        <v>0</v>
      </c>
      <c r="C167" s="56" t="str">
        <f t="shared" ref="C167:Y167" ca="1" si="139">INDIRECT(ADDRESS(COLUMN()+231,4,1,1,"данные АТС"))</f>
        <v>0</v>
      </c>
      <c r="D167" s="56" t="str">
        <f t="shared" ca="1" si="139"/>
        <v>0</v>
      </c>
      <c r="E167" s="56" t="str">
        <f t="shared" ca="1" si="139"/>
        <v>0</v>
      </c>
      <c r="F167" s="56" t="str">
        <f t="shared" ca="1" si="139"/>
        <v>0</v>
      </c>
      <c r="G167" s="56" t="str">
        <f t="shared" ca="1" si="139"/>
        <v>0</v>
      </c>
      <c r="H167" s="56" t="str">
        <f t="shared" ca="1" si="139"/>
        <v>0</v>
      </c>
      <c r="I167" s="56" t="str">
        <f t="shared" ca="1" si="139"/>
        <v>0</v>
      </c>
      <c r="J167" s="56" t="str">
        <f t="shared" ca="1" si="139"/>
        <v>0</v>
      </c>
      <c r="K167" s="56" t="str">
        <f t="shared" ca="1" si="139"/>
        <v>0</v>
      </c>
      <c r="L167" s="56" t="str">
        <f t="shared" ca="1" si="139"/>
        <v>0</v>
      </c>
      <c r="M167" s="56" t="str">
        <f t="shared" ca="1" si="139"/>
        <v>0</v>
      </c>
      <c r="N167" s="56" t="str">
        <f t="shared" ca="1" si="139"/>
        <v>0</v>
      </c>
      <c r="O167" s="56" t="str">
        <f t="shared" ca="1" si="139"/>
        <v>0</v>
      </c>
      <c r="P167" s="56" t="str">
        <f t="shared" ca="1" si="139"/>
        <v>0</v>
      </c>
      <c r="Q167" s="56" t="str">
        <f t="shared" ca="1" si="139"/>
        <v>0</v>
      </c>
      <c r="R167" s="56" t="str">
        <f t="shared" ca="1" si="139"/>
        <v>0</v>
      </c>
      <c r="S167" s="56" t="str">
        <f t="shared" ca="1" si="139"/>
        <v>0</v>
      </c>
      <c r="T167" s="56" t="str">
        <f t="shared" ca="1" si="139"/>
        <v>0</v>
      </c>
      <c r="U167" s="56" t="str">
        <f t="shared" ca="1" si="139"/>
        <v>0</v>
      </c>
      <c r="V167" s="56" t="str">
        <f t="shared" ca="1" si="139"/>
        <v>0</v>
      </c>
      <c r="W167" s="56" t="str">
        <f t="shared" ca="1" si="139"/>
        <v>0</v>
      </c>
      <c r="X167" s="56" t="str">
        <f t="shared" ca="1" si="139"/>
        <v>0</v>
      </c>
      <c r="Y167" s="56" t="str">
        <f t="shared" ca="1" si="139"/>
        <v>0</v>
      </c>
      <c r="Z167" s="34"/>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row>
    <row r="168" spans="1:50" s="21" customFormat="1" ht="18.75">
      <c r="A168" s="26">
        <v>10</v>
      </c>
      <c r="B168" s="56" t="str">
        <f ca="1">INDIRECT(ADDRESS(COLUMN()+255,4,1,1,"данные АТС"))</f>
        <v>0</v>
      </c>
      <c r="C168" s="56" t="str">
        <f t="shared" ref="C168:Y168" ca="1" si="140">INDIRECT(ADDRESS(COLUMN()+255,4,1,1,"данные АТС"))</f>
        <v>0</v>
      </c>
      <c r="D168" s="56" t="str">
        <f t="shared" ca="1" si="140"/>
        <v>0</v>
      </c>
      <c r="E168" s="56" t="str">
        <f t="shared" ca="1" si="140"/>
        <v>0</v>
      </c>
      <c r="F168" s="56" t="str">
        <f t="shared" ca="1" si="140"/>
        <v>0</v>
      </c>
      <c r="G168" s="56" t="str">
        <f t="shared" ca="1" si="140"/>
        <v>0</v>
      </c>
      <c r="H168" s="56" t="str">
        <f t="shared" ca="1" si="140"/>
        <v>0</v>
      </c>
      <c r="I168" s="56" t="str">
        <f t="shared" ca="1" si="140"/>
        <v>0</v>
      </c>
      <c r="J168" s="56" t="str">
        <f t="shared" ca="1" si="140"/>
        <v>0</v>
      </c>
      <c r="K168" s="56" t="str">
        <f t="shared" ca="1" si="140"/>
        <v>0</v>
      </c>
      <c r="L168" s="56" t="str">
        <f t="shared" ca="1" si="140"/>
        <v>0</v>
      </c>
      <c r="M168" s="56" t="str">
        <f t="shared" ca="1" si="140"/>
        <v>0</v>
      </c>
      <c r="N168" s="56" t="str">
        <f t="shared" ca="1" si="140"/>
        <v>0</v>
      </c>
      <c r="O168" s="56" t="str">
        <f t="shared" ca="1" si="140"/>
        <v>0</v>
      </c>
      <c r="P168" s="56" t="str">
        <f t="shared" ca="1" si="140"/>
        <v>0</v>
      </c>
      <c r="Q168" s="56" t="str">
        <f t="shared" ca="1" si="140"/>
        <v>0</v>
      </c>
      <c r="R168" s="56" t="str">
        <f t="shared" ca="1" si="140"/>
        <v>0</v>
      </c>
      <c r="S168" s="56" t="str">
        <f t="shared" ca="1" si="140"/>
        <v>249,98</v>
      </c>
      <c r="T168" s="56" t="str">
        <f t="shared" ca="1" si="140"/>
        <v>255,99</v>
      </c>
      <c r="U168" s="56" t="str">
        <f t="shared" ca="1" si="140"/>
        <v>0</v>
      </c>
      <c r="V168" s="56" t="str">
        <f t="shared" ca="1" si="140"/>
        <v>0</v>
      </c>
      <c r="W168" s="56" t="str">
        <f t="shared" ca="1" si="140"/>
        <v>0</v>
      </c>
      <c r="X168" s="56" t="str">
        <f t="shared" ca="1" si="140"/>
        <v>0</v>
      </c>
      <c r="Y168" s="56" t="str">
        <f t="shared" ca="1" si="140"/>
        <v>0</v>
      </c>
      <c r="Z168" s="34"/>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row>
    <row r="169" spans="1:50" s="21" customFormat="1" ht="18.75">
      <c r="A169" s="26">
        <v>11</v>
      </c>
      <c r="B169" s="56" t="str">
        <f ca="1">INDIRECT(ADDRESS(COLUMN()+279,4,1,1,"данные АТС"))</f>
        <v>0</v>
      </c>
      <c r="C169" s="56" t="str">
        <f t="shared" ref="C169:Y169" ca="1" si="141">INDIRECT(ADDRESS(COLUMN()+279,4,1,1,"данные АТС"))</f>
        <v>0</v>
      </c>
      <c r="D169" s="56" t="str">
        <f t="shared" ca="1" si="141"/>
        <v>0</v>
      </c>
      <c r="E169" s="56" t="str">
        <f t="shared" ca="1" si="141"/>
        <v>0</v>
      </c>
      <c r="F169" s="56" t="str">
        <f t="shared" ca="1" si="141"/>
        <v>0</v>
      </c>
      <c r="G169" s="56" t="str">
        <f t="shared" ca="1" si="141"/>
        <v>0</v>
      </c>
      <c r="H169" s="56" t="str">
        <f t="shared" ca="1" si="141"/>
        <v>0</v>
      </c>
      <c r="I169" s="56" t="str">
        <f t="shared" ca="1" si="141"/>
        <v>0</v>
      </c>
      <c r="J169" s="56" t="str">
        <f t="shared" ca="1" si="141"/>
        <v>0</v>
      </c>
      <c r="K169" s="56" t="str">
        <f t="shared" ca="1" si="141"/>
        <v>0</v>
      </c>
      <c r="L169" s="56" t="str">
        <f t="shared" ca="1" si="141"/>
        <v>0</v>
      </c>
      <c r="M169" s="56" t="str">
        <f t="shared" ca="1" si="141"/>
        <v>0</v>
      </c>
      <c r="N169" s="56" t="str">
        <f t="shared" ca="1" si="141"/>
        <v>0</v>
      </c>
      <c r="O169" s="56" t="str">
        <f t="shared" ca="1" si="141"/>
        <v>0</v>
      </c>
      <c r="P169" s="56" t="str">
        <f t="shared" ca="1" si="141"/>
        <v>0</v>
      </c>
      <c r="Q169" s="56" t="str">
        <f t="shared" ca="1" si="141"/>
        <v>0</v>
      </c>
      <c r="R169" s="56" t="str">
        <f t="shared" ca="1" si="141"/>
        <v>0</v>
      </c>
      <c r="S169" s="56" t="str">
        <f t="shared" ca="1" si="141"/>
        <v>0</v>
      </c>
      <c r="T169" s="56" t="str">
        <f t="shared" ca="1" si="141"/>
        <v>0</v>
      </c>
      <c r="U169" s="56" t="str">
        <f t="shared" ca="1" si="141"/>
        <v>0</v>
      </c>
      <c r="V169" s="56" t="str">
        <f t="shared" ca="1" si="141"/>
        <v>0</v>
      </c>
      <c r="W169" s="56" t="str">
        <f t="shared" ca="1" si="141"/>
        <v>0</v>
      </c>
      <c r="X169" s="56" t="str">
        <f t="shared" ca="1" si="141"/>
        <v>0</v>
      </c>
      <c r="Y169" s="56" t="str">
        <f t="shared" ca="1" si="141"/>
        <v>0</v>
      </c>
      <c r="Z169" s="34"/>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row>
    <row r="170" spans="1:50" s="21" customFormat="1" ht="18.75">
      <c r="A170" s="26">
        <v>12</v>
      </c>
      <c r="B170" s="56" t="str">
        <f ca="1">INDIRECT(ADDRESS(COLUMN()+303,4,1,1,"данные АТС"))</f>
        <v>0,12</v>
      </c>
      <c r="C170" s="56" t="str">
        <f t="shared" ref="C170:Y170" ca="1" si="142">INDIRECT(ADDRESS(COLUMN()+303,4,1,1,"данные АТС"))</f>
        <v>0</v>
      </c>
      <c r="D170" s="56" t="str">
        <f t="shared" ca="1" si="142"/>
        <v>0</v>
      </c>
      <c r="E170" s="56" t="str">
        <f t="shared" ca="1" si="142"/>
        <v>0</v>
      </c>
      <c r="F170" s="56" t="str">
        <f t="shared" ca="1" si="142"/>
        <v>0,68</v>
      </c>
      <c r="G170" s="56" t="str">
        <f t="shared" ca="1" si="142"/>
        <v>24,94</v>
      </c>
      <c r="H170" s="56" t="str">
        <f t="shared" ca="1" si="142"/>
        <v>25,06</v>
      </c>
      <c r="I170" s="56" t="str">
        <f t="shared" ca="1" si="142"/>
        <v>19,27</v>
      </c>
      <c r="J170" s="56" t="str">
        <f t="shared" ca="1" si="142"/>
        <v>33,17</v>
      </c>
      <c r="K170" s="56" t="str">
        <f t="shared" ca="1" si="142"/>
        <v>49,42</v>
      </c>
      <c r="L170" s="56" t="str">
        <f t="shared" ca="1" si="142"/>
        <v>32,15</v>
      </c>
      <c r="M170" s="56" t="str">
        <f t="shared" ca="1" si="142"/>
        <v>28,81</v>
      </c>
      <c r="N170" s="56" t="str">
        <f t="shared" ca="1" si="142"/>
        <v>26,17</v>
      </c>
      <c r="O170" s="56" t="str">
        <f t="shared" ca="1" si="142"/>
        <v>28,11</v>
      </c>
      <c r="P170" s="56" t="str">
        <f t="shared" ca="1" si="142"/>
        <v>27,6</v>
      </c>
      <c r="Q170" s="56" t="str">
        <f t="shared" ca="1" si="142"/>
        <v>29,33</v>
      </c>
      <c r="R170" s="56" t="str">
        <f t="shared" ca="1" si="142"/>
        <v>28,2</v>
      </c>
      <c r="S170" s="56" t="str">
        <f t="shared" ca="1" si="142"/>
        <v>21,83</v>
      </c>
      <c r="T170" s="56" t="str">
        <f t="shared" ca="1" si="142"/>
        <v>7,71</v>
      </c>
      <c r="U170" s="56" t="str">
        <f t="shared" ca="1" si="142"/>
        <v>0</v>
      </c>
      <c r="V170" s="56" t="str">
        <f t="shared" ca="1" si="142"/>
        <v>0</v>
      </c>
      <c r="W170" s="56" t="str">
        <f t="shared" ca="1" si="142"/>
        <v>0</v>
      </c>
      <c r="X170" s="56" t="str">
        <f t="shared" ca="1" si="142"/>
        <v>1,16</v>
      </c>
      <c r="Y170" s="56" t="str">
        <f t="shared" ca="1" si="142"/>
        <v>30,68</v>
      </c>
      <c r="Z170" s="34"/>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row>
    <row r="171" spans="1:50" s="21" customFormat="1" ht="18.75">
      <c r="A171" s="26">
        <v>13</v>
      </c>
      <c r="B171" s="56" t="str">
        <f ca="1">INDIRECT(ADDRESS(COLUMN()+327,4,1,1,"данные АТС"))</f>
        <v>0</v>
      </c>
      <c r="C171" s="56" t="str">
        <f t="shared" ref="C171:Y171" ca="1" si="143">INDIRECT(ADDRESS(COLUMN()+327,4,1,1,"данные АТС"))</f>
        <v>0</v>
      </c>
      <c r="D171" s="56" t="str">
        <f t="shared" ca="1" si="143"/>
        <v>0</v>
      </c>
      <c r="E171" s="56" t="str">
        <f t="shared" ca="1" si="143"/>
        <v>0</v>
      </c>
      <c r="F171" s="56" t="str">
        <f t="shared" ca="1" si="143"/>
        <v>26,79</v>
      </c>
      <c r="G171" s="56" t="str">
        <f t="shared" ca="1" si="143"/>
        <v>34,25</v>
      </c>
      <c r="H171" s="56" t="str">
        <f t="shared" ca="1" si="143"/>
        <v>35,39</v>
      </c>
      <c r="I171" s="56" t="str">
        <f t="shared" ca="1" si="143"/>
        <v>31,84</v>
      </c>
      <c r="J171" s="56" t="str">
        <f t="shared" ca="1" si="143"/>
        <v>16,24</v>
      </c>
      <c r="K171" s="56" t="str">
        <f t="shared" ca="1" si="143"/>
        <v>49,22</v>
      </c>
      <c r="L171" s="56" t="str">
        <f t="shared" ca="1" si="143"/>
        <v>45,52</v>
      </c>
      <c r="M171" s="56" t="str">
        <f t="shared" ca="1" si="143"/>
        <v>1,22</v>
      </c>
      <c r="N171" s="56" t="str">
        <f t="shared" ca="1" si="143"/>
        <v>4,43</v>
      </c>
      <c r="O171" s="56" t="str">
        <f t="shared" ca="1" si="143"/>
        <v>17,34</v>
      </c>
      <c r="P171" s="56" t="str">
        <f t="shared" ca="1" si="143"/>
        <v>0</v>
      </c>
      <c r="Q171" s="56" t="str">
        <f t="shared" ca="1" si="143"/>
        <v>1,62</v>
      </c>
      <c r="R171" s="56" t="str">
        <f t="shared" ca="1" si="143"/>
        <v>15,87</v>
      </c>
      <c r="S171" s="56" t="str">
        <f t="shared" ca="1" si="143"/>
        <v>20,96</v>
      </c>
      <c r="T171" s="56" t="str">
        <f t="shared" ca="1" si="143"/>
        <v>0</v>
      </c>
      <c r="U171" s="56" t="str">
        <f t="shared" ca="1" si="143"/>
        <v>0</v>
      </c>
      <c r="V171" s="56" t="str">
        <f t="shared" ca="1" si="143"/>
        <v>0</v>
      </c>
      <c r="W171" s="56" t="str">
        <f t="shared" ca="1" si="143"/>
        <v>0</v>
      </c>
      <c r="X171" s="56" t="str">
        <f t="shared" ca="1" si="143"/>
        <v>0</v>
      </c>
      <c r="Y171" s="56" t="str">
        <f t="shared" ca="1" si="143"/>
        <v>0</v>
      </c>
      <c r="Z171" s="34"/>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row>
    <row r="172" spans="1:50" s="21" customFormat="1" ht="18.75">
      <c r="A172" s="26">
        <v>14</v>
      </c>
      <c r="B172" s="56" t="str">
        <f ca="1">INDIRECT(ADDRESS(COLUMN()+351,4,1,1,"данные АТС"))</f>
        <v>0</v>
      </c>
      <c r="C172" s="56" t="str">
        <f t="shared" ref="C172:Y172" ca="1" si="144">INDIRECT(ADDRESS(COLUMN()+351,4,1,1,"данные АТС"))</f>
        <v>0</v>
      </c>
      <c r="D172" s="56" t="str">
        <f t="shared" ca="1" si="144"/>
        <v>0</v>
      </c>
      <c r="E172" s="56" t="str">
        <f t="shared" ca="1" si="144"/>
        <v>0</v>
      </c>
      <c r="F172" s="56" t="str">
        <f t="shared" ca="1" si="144"/>
        <v>0</v>
      </c>
      <c r="G172" s="56" t="str">
        <f t="shared" ca="1" si="144"/>
        <v>9,01</v>
      </c>
      <c r="H172" s="56" t="str">
        <f t="shared" ca="1" si="144"/>
        <v>4,75</v>
      </c>
      <c r="I172" s="56" t="str">
        <f t="shared" ca="1" si="144"/>
        <v>5,52</v>
      </c>
      <c r="J172" s="56" t="str">
        <f t="shared" ca="1" si="144"/>
        <v>10,93</v>
      </c>
      <c r="K172" s="56" t="str">
        <f t="shared" ca="1" si="144"/>
        <v>45,59</v>
      </c>
      <c r="L172" s="56" t="str">
        <f t="shared" ca="1" si="144"/>
        <v>0</v>
      </c>
      <c r="M172" s="56" t="str">
        <f t="shared" ca="1" si="144"/>
        <v>0</v>
      </c>
      <c r="N172" s="56" t="str">
        <f t="shared" ca="1" si="144"/>
        <v>0</v>
      </c>
      <c r="O172" s="56" t="str">
        <f t="shared" ca="1" si="144"/>
        <v>0</v>
      </c>
      <c r="P172" s="56" t="str">
        <f t="shared" ca="1" si="144"/>
        <v>0</v>
      </c>
      <c r="Q172" s="56" t="str">
        <f t="shared" ca="1" si="144"/>
        <v>0</v>
      </c>
      <c r="R172" s="56" t="str">
        <f t="shared" ca="1" si="144"/>
        <v>0</v>
      </c>
      <c r="S172" s="56" t="str">
        <f t="shared" ca="1" si="144"/>
        <v>11,4</v>
      </c>
      <c r="T172" s="56" t="str">
        <f t="shared" ca="1" si="144"/>
        <v>0</v>
      </c>
      <c r="U172" s="56" t="str">
        <f t="shared" ca="1" si="144"/>
        <v>0</v>
      </c>
      <c r="V172" s="56" t="str">
        <f t="shared" ca="1" si="144"/>
        <v>0</v>
      </c>
      <c r="W172" s="56" t="str">
        <f t="shared" ca="1" si="144"/>
        <v>0</v>
      </c>
      <c r="X172" s="56" t="str">
        <f t="shared" ca="1" si="144"/>
        <v>0</v>
      </c>
      <c r="Y172" s="56" t="str">
        <f t="shared" ca="1" si="144"/>
        <v>0</v>
      </c>
      <c r="Z172" s="34"/>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row>
    <row r="173" spans="1:50" s="21" customFormat="1" ht="18.75">
      <c r="A173" s="26">
        <v>15</v>
      </c>
      <c r="B173" s="56" t="str">
        <f ca="1">INDIRECT(ADDRESS(COLUMN()+375,4,1,1,"данные АТС"))</f>
        <v>0</v>
      </c>
      <c r="C173" s="56" t="str">
        <f t="shared" ref="C173:Y173" ca="1" si="145">INDIRECT(ADDRESS(COLUMN()+375,4,1,1,"данные АТС"))</f>
        <v>0</v>
      </c>
      <c r="D173" s="56" t="str">
        <f t="shared" ca="1" si="145"/>
        <v>0</v>
      </c>
      <c r="E173" s="56" t="str">
        <f t="shared" ca="1" si="145"/>
        <v>0</v>
      </c>
      <c r="F173" s="56" t="str">
        <f t="shared" ca="1" si="145"/>
        <v>0</v>
      </c>
      <c r="G173" s="56" t="str">
        <f t="shared" ca="1" si="145"/>
        <v>0</v>
      </c>
      <c r="H173" s="56" t="str">
        <f t="shared" ca="1" si="145"/>
        <v>0</v>
      </c>
      <c r="I173" s="56" t="str">
        <f t="shared" ca="1" si="145"/>
        <v>0</v>
      </c>
      <c r="J173" s="56" t="str">
        <f t="shared" ca="1" si="145"/>
        <v>0</v>
      </c>
      <c r="K173" s="56" t="str">
        <f t="shared" ca="1" si="145"/>
        <v>0</v>
      </c>
      <c r="L173" s="56" t="str">
        <f t="shared" ca="1" si="145"/>
        <v>0</v>
      </c>
      <c r="M173" s="56" t="str">
        <f t="shared" ca="1" si="145"/>
        <v>0</v>
      </c>
      <c r="N173" s="56" t="str">
        <f t="shared" ca="1" si="145"/>
        <v>0</v>
      </c>
      <c r="O173" s="56" t="str">
        <f t="shared" ca="1" si="145"/>
        <v>0</v>
      </c>
      <c r="P173" s="56" t="str">
        <f t="shared" ca="1" si="145"/>
        <v>0</v>
      </c>
      <c r="Q173" s="56" t="str">
        <f t="shared" ca="1" si="145"/>
        <v>0</v>
      </c>
      <c r="R173" s="56" t="str">
        <f t="shared" ca="1" si="145"/>
        <v>0</v>
      </c>
      <c r="S173" s="56" t="str">
        <f t="shared" ca="1" si="145"/>
        <v>0</v>
      </c>
      <c r="T173" s="56" t="str">
        <f t="shared" ca="1" si="145"/>
        <v>0</v>
      </c>
      <c r="U173" s="56" t="str">
        <f t="shared" ca="1" si="145"/>
        <v>0</v>
      </c>
      <c r="V173" s="56" t="str">
        <f t="shared" ca="1" si="145"/>
        <v>0</v>
      </c>
      <c r="W173" s="56" t="str">
        <f t="shared" ca="1" si="145"/>
        <v>0</v>
      </c>
      <c r="X173" s="56" t="str">
        <f t="shared" ca="1" si="145"/>
        <v>0</v>
      </c>
      <c r="Y173" s="56" t="str">
        <f t="shared" ca="1" si="145"/>
        <v>0</v>
      </c>
      <c r="Z173" s="34"/>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row>
    <row r="174" spans="1:50" s="21" customFormat="1" ht="18.75">
      <c r="A174" s="26">
        <v>16</v>
      </c>
      <c r="B174" s="56" t="str">
        <f ca="1">INDIRECT(ADDRESS(COLUMN()+399,4,1,1,"данные АТС"))</f>
        <v>0</v>
      </c>
      <c r="C174" s="56" t="str">
        <f t="shared" ref="C174:Y174" ca="1" si="146">INDIRECT(ADDRESS(COLUMN()+399,4,1,1,"данные АТС"))</f>
        <v>0</v>
      </c>
      <c r="D174" s="56" t="str">
        <f t="shared" ca="1" si="146"/>
        <v>0</v>
      </c>
      <c r="E174" s="56" t="str">
        <f t="shared" ca="1" si="146"/>
        <v>0</v>
      </c>
      <c r="F174" s="56" t="str">
        <f t="shared" ca="1" si="146"/>
        <v>0</v>
      </c>
      <c r="G174" s="56" t="str">
        <f t="shared" ca="1" si="146"/>
        <v>0</v>
      </c>
      <c r="H174" s="56" t="str">
        <f t="shared" ca="1" si="146"/>
        <v>0</v>
      </c>
      <c r="I174" s="56" t="str">
        <f t="shared" ca="1" si="146"/>
        <v>0</v>
      </c>
      <c r="J174" s="56" t="str">
        <f t="shared" ca="1" si="146"/>
        <v>0</v>
      </c>
      <c r="K174" s="56" t="str">
        <f t="shared" ca="1" si="146"/>
        <v>0</v>
      </c>
      <c r="L174" s="56" t="str">
        <f t="shared" ca="1" si="146"/>
        <v>0</v>
      </c>
      <c r="M174" s="56" t="str">
        <f t="shared" ca="1" si="146"/>
        <v>0</v>
      </c>
      <c r="N174" s="56" t="str">
        <f t="shared" ca="1" si="146"/>
        <v>0</v>
      </c>
      <c r="O174" s="56" t="str">
        <f t="shared" ca="1" si="146"/>
        <v>0</v>
      </c>
      <c r="P174" s="56" t="str">
        <f t="shared" ca="1" si="146"/>
        <v>0</v>
      </c>
      <c r="Q174" s="56" t="str">
        <f t="shared" ca="1" si="146"/>
        <v>0</v>
      </c>
      <c r="R174" s="56" t="str">
        <f t="shared" ca="1" si="146"/>
        <v>0</v>
      </c>
      <c r="S174" s="56" t="str">
        <f t="shared" ca="1" si="146"/>
        <v>0</v>
      </c>
      <c r="T174" s="56" t="str">
        <f t="shared" ca="1" si="146"/>
        <v>0</v>
      </c>
      <c r="U174" s="56" t="str">
        <f t="shared" ca="1" si="146"/>
        <v>0</v>
      </c>
      <c r="V174" s="56" t="str">
        <f t="shared" ca="1" si="146"/>
        <v>0</v>
      </c>
      <c r="W174" s="56" t="str">
        <f t="shared" ca="1" si="146"/>
        <v>0</v>
      </c>
      <c r="X174" s="56" t="str">
        <f t="shared" ca="1" si="146"/>
        <v>0</v>
      </c>
      <c r="Y174" s="56" t="str">
        <f t="shared" ca="1" si="146"/>
        <v>0</v>
      </c>
      <c r="Z174" s="34"/>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row>
    <row r="175" spans="1:50" s="21" customFormat="1" ht="18.75">
      <c r="A175" s="26">
        <v>17</v>
      </c>
      <c r="B175" s="56" t="str">
        <f ca="1">INDIRECT(ADDRESS(COLUMN()+423,4,1,1,"данные АТС"))</f>
        <v>0</v>
      </c>
      <c r="C175" s="56" t="str">
        <f t="shared" ref="C175:Y175" ca="1" si="147">INDIRECT(ADDRESS(COLUMN()+423,4,1,1,"данные АТС"))</f>
        <v>0</v>
      </c>
      <c r="D175" s="56" t="str">
        <f t="shared" ca="1" si="147"/>
        <v>0</v>
      </c>
      <c r="E175" s="56" t="str">
        <f t="shared" ca="1" si="147"/>
        <v>0</v>
      </c>
      <c r="F175" s="56" t="str">
        <f t="shared" ca="1" si="147"/>
        <v>0</v>
      </c>
      <c r="G175" s="56" t="str">
        <f t="shared" ca="1" si="147"/>
        <v>0</v>
      </c>
      <c r="H175" s="56" t="str">
        <f t="shared" ca="1" si="147"/>
        <v>0</v>
      </c>
      <c r="I175" s="56" t="str">
        <f t="shared" ca="1" si="147"/>
        <v>0</v>
      </c>
      <c r="J175" s="56" t="str">
        <f t="shared" ca="1" si="147"/>
        <v>0</v>
      </c>
      <c r="K175" s="56" t="str">
        <f t="shared" ca="1" si="147"/>
        <v>0,06</v>
      </c>
      <c r="L175" s="56" t="str">
        <f t="shared" ca="1" si="147"/>
        <v>0,14</v>
      </c>
      <c r="M175" s="56" t="str">
        <f t="shared" ca="1" si="147"/>
        <v>0,18</v>
      </c>
      <c r="N175" s="56" t="str">
        <f t="shared" ca="1" si="147"/>
        <v>0,02</v>
      </c>
      <c r="O175" s="56" t="str">
        <f t="shared" ca="1" si="147"/>
        <v>0,03</v>
      </c>
      <c r="P175" s="56" t="str">
        <f t="shared" ca="1" si="147"/>
        <v>0,03</v>
      </c>
      <c r="Q175" s="56" t="str">
        <f t="shared" ca="1" si="147"/>
        <v>0,05</v>
      </c>
      <c r="R175" s="56" t="str">
        <f t="shared" ca="1" si="147"/>
        <v>328,74</v>
      </c>
      <c r="S175" s="56" t="str">
        <f t="shared" ca="1" si="147"/>
        <v>0,03</v>
      </c>
      <c r="T175" s="56" t="str">
        <f t="shared" ca="1" si="147"/>
        <v>0,05</v>
      </c>
      <c r="U175" s="56" t="str">
        <f t="shared" ca="1" si="147"/>
        <v>0,02</v>
      </c>
      <c r="V175" s="56" t="str">
        <f t="shared" ca="1" si="147"/>
        <v>0</v>
      </c>
      <c r="W175" s="56" t="str">
        <f t="shared" ca="1" si="147"/>
        <v>0</v>
      </c>
      <c r="X175" s="56" t="str">
        <f t="shared" ca="1" si="147"/>
        <v>0</v>
      </c>
      <c r="Y175" s="56" t="str">
        <f t="shared" ca="1" si="147"/>
        <v>0</v>
      </c>
      <c r="Z175" s="34"/>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row>
    <row r="176" spans="1:50" s="21" customFormat="1" ht="18.75">
      <c r="A176" s="26">
        <v>18</v>
      </c>
      <c r="B176" s="56" t="str">
        <f ca="1">INDIRECT(ADDRESS(COLUMN()+447,4,1,1,"данные АТС"))</f>
        <v>0</v>
      </c>
      <c r="C176" s="56" t="str">
        <f t="shared" ref="C176:Y176" ca="1" si="148">INDIRECT(ADDRESS(COLUMN()+447,4,1,1,"данные АТС"))</f>
        <v>0</v>
      </c>
      <c r="D176" s="56" t="str">
        <f t="shared" ca="1" si="148"/>
        <v>0</v>
      </c>
      <c r="E176" s="56" t="str">
        <f t="shared" ca="1" si="148"/>
        <v>0</v>
      </c>
      <c r="F176" s="56" t="str">
        <f t="shared" ca="1" si="148"/>
        <v>0</v>
      </c>
      <c r="G176" s="56" t="str">
        <f t="shared" ca="1" si="148"/>
        <v>0,19</v>
      </c>
      <c r="H176" s="56" t="str">
        <f t="shared" ca="1" si="148"/>
        <v>0</v>
      </c>
      <c r="I176" s="56" t="str">
        <f t="shared" ca="1" si="148"/>
        <v>0</v>
      </c>
      <c r="J176" s="56" t="str">
        <f t="shared" ca="1" si="148"/>
        <v>0</v>
      </c>
      <c r="K176" s="56" t="str">
        <f t="shared" ca="1" si="148"/>
        <v>0</v>
      </c>
      <c r="L176" s="56" t="str">
        <f t="shared" ca="1" si="148"/>
        <v>0,08</v>
      </c>
      <c r="M176" s="56" t="str">
        <f t="shared" ca="1" si="148"/>
        <v>0,22</v>
      </c>
      <c r="N176" s="56" t="str">
        <f t="shared" ca="1" si="148"/>
        <v>0,06</v>
      </c>
      <c r="O176" s="56" t="str">
        <f t="shared" ca="1" si="148"/>
        <v>0</v>
      </c>
      <c r="P176" s="56" t="str">
        <f t="shared" ca="1" si="148"/>
        <v>0,23</v>
      </c>
      <c r="Q176" s="56" t="str">
        <f t="shared" ca="1" si="148"/>
        <v>0,28</v>
      </c>
      <c r="R176" s="56" t="str">
        <f t="shared" ca="1" si="148"/>
        <v>0</v>
      </c>
      <c r="S176" s="56" t="str">
        <f t="shared" ca="1" si="148"/>
        <v>0</v>
      </c>
      <c r="T176" s="56" t="str">
        <f t="shared" ca="1" si="148"/>
        <v>0,31</v>
      </c>
      <c r="U176" s="56" t="str">
        <f t="shared" ca="1" si="148"/>
        <v>0</v>
      </c>
      <c r="V176" s="56" t="str">
        <f t="shared" ca="1" si="148"/>
        <v>0</v>
      </c>
      <c r="W176" s="56" t="str">
        <f t="shared" ca="1" si="148"/>
        <v>0</v>
      </c>
      <c r="X176" s="56" t="str">
        <f t="shared" ca="1" si="148"/>
        <v>0</v>
      </c>
      <c r="Y176" s="56" t="str">
        <f t="shared" ca="1" si="148"/>
        <v>0</v>
      </c>
      <c r="Z176" s="34"/>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row>
    <row r="177" spans="1:50" s="21" customFormat="1" ht="18.75">
      <c r="A177" s="26">
        <v>19</v>
      </c>
      <c r="B177" s="56" t="str">
        <f ca="1">INDIRECT(ADDRESS(COLUMN()+471,4,1,1,"данные АТС"))</f>
        <v>0</v>
      </c>
      <c r="C177" s="56" t="str">
        <f t="shared" ref="C177:Y177" ca="1" si="149">INDIRECT(ADDRESS(COLUMN()+471,4,1,1,"данные АТС"))</f>
        <v>0</v>
      </c>
      <c r="D177" s="56" t="str">
        <f t="shared" ca="1" si="149"/>
        <v>0</v>
      </c>
      <c r="E177" s="56" t="str">
        <f t="shared" ca="1" si="149"/>
        <v>0</v>
      </c>
      <c r="F177" s="56" t="str">
        <f t="shared" ca="1" si="149"/>
        <v>440,4</v>
      </c>
      <c r="G177" s="56" t="str">
        <f t="shared" ca="1" si="149"/>
        <v>402,12</v>
      </c>
      <c r="H177" s="56" t="str">
        <f t="shared" ca="1" si="149"/>
        <v>0,45</v>
      </c>
      <c r="I177" s="56" t="str">
        <f t="shared" ca="1" si="149"/>
        <v>1,49</v>
      </c>
      <c r="J177" s="56" t="str">
        <f t="shared" ca="1" si="149"/>
        <v>0</v>
      </c>
      <c r="K177" s="56" t="str">
        <f t="shared" ca="1" si="149"/>
        <v>0</v>
      </c>
      <c r="L177" s="56" t="str">
        <f t="shared" ca="1" si="149"/>
        <v>0</v>
      </c>
      <c r="M177" s="56" t="str">
        <f t="shared" ca="1" si="149"/>
        <v>0</v>
      </c>
      <c r="N177" s="56" t="str">
        <f t="shared" ca="1" si="149"/>
        <v>0</v>
      </c>
      <c r="O177" s="56" t="str">
        <f t="shared" ca="1" si="149"/>
        <v>0</v>
      </c>
      <c r="P177" s="56" t="str">
        <f t="shared" ca="1" si="149"/>
        <v>0</v>
      </c>
      <c r="Q177" s="56" t="str">
        <f t="shared" ca="1" si="149"/>
        <v>0</v>
      </c>
      <c r="R177" s="56" t="str">
        <f t="shared" ca="1" si="149"/>
        <v>0</v>
      </c>
      <c r="S177" s="56" t="str">
        <f t="shared" ca="1" si="149"/>
        <v>0,17</v>
      </c>
      <c r="T177" s="56" t="str">
        <f t="shared" ca="1" si="149"/>
        <v>0,52</v>
      </c>
      <c r="U177" s="56" t="str">
        <f t="shared" ca="1" si="149"/>
        <v>0,13</v>
      </c>
      <c r="V177" s="56" t="str">
        <f t="shared" ca="1" si="149"/>
        <v>0</v>
      </c>
      <c r="W177" s="56" t="str">
        <f t="shared" ca="1" si="149"/>
        <v>0</v>
      </c>
      <c r="X177" s="56" t="str">
        <f t="shared" ca="1" si="149"/>
        <v>0</v>
      </c>
      <c r="Y177" s="56" t="str">
        <f t="shared" ca="1" si="149"/>
        <v>0</v>
      </c>
      <c r="Z177" s="34"/>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row>
    <row r="178" spans="1:50" s="21" customFormat="1" ht="18.75">
      <c r="A178" s="26">
        <v>20</v>
      </c>
      <c r="B178" s="56" t="str">
        <f ca="1">INDIRECT(ADDRESS(COLUMN()+495,4,1,1,"данные АТС"))</f>
        <v>0</v>
      </c>
      <c r="C178" s="56" t="str">
        <f t="shared" ref="C178:I178" ca="1" si="150">INDIRECT(ADDRESS(COLUMN()+495,4,1,1,"данные АТС"))</f>
        <v>0</v>
      </c>
      <c r="D178" s="56" t="str">
        <f t="shared" ca="1" si="150"/>
        <v>0</v>
      </c>
      <c r="E178" s="56" t="str">
        <f t="shared" ca="1" si="150"/>
        <v>0</v>
      </c>
      <c r="F178" s="56" t="str">
        <f t="shared" ca="1" si="150"/>
        <v>1,22</v>
      </c>
      <c r="G178" s="56" t="str">
        <f t="shared" ca="1" si="150"/>
        <v>0,49</v>
      </c>
      <c r="H178" s="56" t="str">
        <f t="shared" ca="1" si="150"/>
        <v>0,19</v>
      </c>
      <c r="I178" s="56" t="str">
        <f t="shared" ca="1" si="150"/>
        <v>0</v>
      </c>
      <c r="J178" s="56" t="str">
        <f t="shared" ref="J178:Y178" ca="1" si="151">INDIRECT(ADDRESS(COLUMN()+495,4,1,1,"данные АТС"))</f>
        <v>0</v>
      </c>
      <c r="K178" s="56" t="str">
        <f t="shared" ca="1" si="151"/>
        <v>0</v>
      </c>
      <c r="L178" s="56" t="str">
        <f t="shared" ca="1" si="151"/>
        <v>0,05</v>
      </c>
      <c r="M178" s="56" t="str">
        <f t="shared" ca="1" si="151"/>
        <v>0</v>
      </c>
      <c r="N178" s="56" t="str">
        <f t="shared" ca="1" si="151"/>
        <v>0</v>
      </c>
      <c r="O178" s="56" t="str">
        <f t="shared" ca="1" si="151"/>
        <v>0,09</v>
      </c>
      <c r="P178" s="56" t="str">
        <f t="shared" ca="1" si="151"/>
        <v>0</v>
      </c>
      <c r="Q178" s="56" t="str">
        <f t="shared" ca="1" si="151"/>
        <v>0</v>
      </c>
      <c r="R178" s="56" t="str">
        <f t="shared" ca="1" si="151"/>
        <v>0</v>
      </c>
      <c r="S178" s="56" t="str">
        <f t="shared" ca="1" si="151"/>
        <v>0</v>
      </c>
      <c r="T178" s="56" t="str">
        <f t="shared" ca="1" si="151"/>
        <v>0,09</v>
      </c>
      <c r="U178" s="56" t="str">
        <f t="shared" ca="1" si="151"/>
        <v>0</v>
      </c>
      <c r="V178" s="56" t="str">
        <f t="shared" ca="1" si="151"/>
        <v>0</v>
      </c>
      <c r="W178" s="56" t="str">
        <f t="shared" ca="1" si="151"/>
        <v>0</v>
      </c>
      <c r="X178" s="56" t="str">
        <f t="shared" ca="1" si="151"/>
        <v>0</v>
      </c>
      <c r="Y178" s="56" t="str">
        <f t="shared" ca="1" si="151"/>
        <v>0</v>
      </c>
      <c r="Z178" s="34"/>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row>
    <row r="179" spans="1:50" s="21" customFormat="1" ht="18.75">
      <c r="A179" s="26">
        <v>21</v>
      </c>
      <c r="B179" s="56" t="str">
        <f ca="1">INDIRECT(ADDRESS(COLUMN()+519,4,1,1,"данные АТС"))</f>
        <v>0</v>
      </c>
      <c r="C179" s="56" t="str">
        <f t="shared" ref="C179:Y179" ca="1" si="152">INDIRECT(ADDRESS(COLUMN()+519,4,1,1,"данные АТС"))</f>
        <v>0</v>
      </c>
      <c r="D179" s="56" t="str">
        <f t="shared" ca="1" si="152"/>
        <v>0</v>
      </c>
      <c r="E179" s="56" t="str">
        <f t="shared" ca="1" si="152"/>
        <v>0</v>
      </c>
      <c r="F179" s="56" t="str">
        <f t="shared" ca="1" si="152"/>
        <v>389,87</v>
      </c>
      <c r="G179" s="56" t="str">
        <f t="shared" ca="1" si="152"/>
        <v>0,14</v>
      </c>
      <c r="H179" s="56" t="str">
        <f t="shared" ca="1" si="152"/>
        <v>0,19</v>
      </c>
      <c r="I179" s="56" t="str">
        <f t="shared" ca="1" si="152"/>
        <v>0,02</v>
      </c>
      <c r="J179" s="56" t="str">
        <f t="shared" ca="1" si="152"/>
        <v>0,02</v>
      </c>
      <c r="K179" s="56" t="str">
        <f t="shared" ca="1" si="152"/>
        <v>0,01</v>
      </c>
      <c r="L179" s="56" t="str">
        <f t="shared" ca="1" si="152"/>
        <v>0</v>
      </c>
      <c r="M179" s="56" t="str">
        <f t="shared" ca="1" si="152"/>
        <v>0</v>
      </c>
      <c r="N179" s="56" t="str">
        <f t="shared" ca="1" si="152"/>
        <v>0</v>
      </c>
      <c r="O179" s="56" t="str">
        <f t="shared" ca="1" si="152"/>
        <v>0</v>
      </c>
      <c r="P179" s="56" t="str">
        <f t="shared" ca="1" si="152"/>
        <v>0</v>
      </c>
      <c r="Q179" s="56" t="str">
        <f t="shared" ca="1" si="152"/>
        <v>0</v>
      </c>
      <c r="R179" s="56" t="str">
        <f t="shared" ca="1" si="152"/>
        <v>0</v>
      </c>
      <c r="S179" s="56" t="str">
        <f t="shared" ca="1" si="152"/>
        <v>0,1</v>
      </c>
      <c r="T179" s="56" t="str">
        <f t="shared" ca="1" si="152"/>
        <v>0,01</v>
      </c>
      <c r="U179" s="56" t="str">
        <f t="shared" ca="1" si="152"/>
        <v>0</v>
      </c>
      <c r="V179" s="56" t="str">
        <f t="shared" ca="1" si="152"/>
        <v>0</v>
      </c>
      <c r="W179" s="56" t="str">
        <f t="shared" ca="1" si="152"/>
        <v>0</v>
      </c>
      <c r="X179" s="56" t="str">
        <f t="shared" ca="1" si="152"/>
        <v>0</v>
      </c>
      <c r="Y179" s="56" t="str">
        <f t="shared" ca="1" si="152"/>
        <v>0</v>
      </c>
      <c r="Z179" s="34"/>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row>
    <row r="180" spans="1:50" s="21" customFormat="1" ht="18.75">
      <c r="A180" s="26">
        <v>22</v>
      </c>
      <c r="B180" s="56" t="str">
        <f ca="1">INDIRECT(ADDRESS(COLUMN()+543,4,1,1,"данные АТС"))</f>
        <v>0</v>
      </c>
      <c r="C180" s="56" t="str">
        <f t="shared" ref="C180:Y180" ca="1" si="153">INDIRECT(ADDRESS(COLUMN()+543,4,1,1,"данные АТС"))</f>
        <v>0</v>
      </c>
      <c r="D180" s="56" t="str">
        <f t="shared" ca="1" si="153"/>
        <v>0</v>
      </c>
      <c r="E180" s="56" t="str">
        <f t="shared" ca="1" si="153"/>
        <v>0</v>
      </c>
      <c r="F180" s="56" t="str">
        <f t="shared" ca="1" si="153"/>
        <v>0</v>
      </c>
      <c r="G180" s="56" t="str">
        <f t="shared" ca="1" si="153"/>
        <v>404,37</v>
      </c>
      <c r="H180" s="56" t="str">
        <f t="shared" ca="1" si="153"/>
        <v>0,54</v>
      </c>
      <c r="I180" s="56" t="str">
        <f t="shared" ca="1" si="153"/>
        <v>0,28</v>
      </c>
      <c r="J180" s="56" t="str">
        <f t="shared" ca="1" si="153"/>
        <v>0,29</v>
      </c>
      <c r="K180" s="56" t="str">
        <f t="shared" ca="1" si="153"/>
        <v>0,09</v>
      </c>
      <c r="L180" s="56" t="str">
        <f t="shared" ca="1" si="153"/>
        <v>0,15</v>
      </c>
      <c r="M180" s="56" t="str">
        <f t="shared" ca="1" si="153"/>
        <v>0,19</v>
      </c>
      <c r="N180" s="56" t="str">
        <f t="shared" ca="1" si="153"/>
        <v>0,23</v>
      </c>
      <c r="O180" s="56" t="str">
        <f t="shared" ca="1" si="153"/>
        <v>0,08</v>
      </c>
      <c r="P180" s="56" t="str">
        <f t="shared" ca="1" si="153"/>
        <v>0,39</v>
      </c>
      <c r="Q180" s="56" t="str">
        <f t="shared" ca="1" si="153"/>
        <v>0,5</v>
      </c>
      <c r="R180" s="56" t="str">
        <f t="shared" ca="1" si="153"/>
        <v>0,24</v>
      </c>
      <c r="S180" s="56" t="str">
        <f t="shared" ca="1" si="153"/>
        <v>369,3</v>
      </c>
      <c r="T180" s="56" t="str">
        <f t="shared" ca="1" si="153"/>
        <v>0,28</v>
      </c>
      <c r="U180" s="56" t="str">
        <f t="shared" ca="1" si="153"/>
        <v>0</v>
      </c>
      <c r="V180" s="56" t="str">
        <f t="shared" ca="1" si="153"/>
        <v>0</v>
      </c>
      <c r="W180" s="56" t="str">
        <f t="shared" ca="1" si="153"/>
        <v>0</v>
      </c>
      <c r="X180" s="56" t="str">
        <f t="shared" ca="1" si="153"/>
        <v>0</v>
      </c>
      <c r="Y180" s="56" t="str">
        <f t="shared" ca="1" si="153"/>
        <v>0</v>
      </c>
      <c r="Z180" s="34"/>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row>
    <row r="181" spans="1:50" s="21" customFormat="1" ht="18.75">
      <c r="A181" s="26">
        <v>23</v>
      </c>
      <c r="B181" s="56" t="str">
        <f ca="1">INDIRECT(ADDRESS(COLUMN()+567,4,1,1,"данные АТС"))</f>
        <v>0</v>
      </c>
      <c r="C181" s="56" t="str">
        <f t="shared" ref="C181:Y181" ca="1" si="154">INDIRECT(ADDRESS(COLUMN()+567,4,1,1,"данные АТС"))</f>
        <v>0</v>
      </c>
      <c r="D181" s="56" t="str">
        <f t="shared" ca="1" si="154"/>
        <v>0</v>
      </c>
      <c r="E181" s="56" t="str">
        <f t="shared" ca="1" si="154"/>
        <v>0</v>
      </c>
      <c r="F181" s="56" t="str">
        <f t="shared" ca="1" si="154"/>
        <v>0</v>
      </c>
      <c r="G181" s="56" t="str">
        <f t="shared" ca="1" si="154"/>
        <v>0</v>
      </c>
      <c r="H181" s="56" t="str">
        <f t="shared" ca="1" si="154"/>
        <v>448,78</v>
      </c>
      <c r="I181" s="56" t="str">
        <f t="shared" ca="1" si="154"/>
        <v>0,4</v>
      </c>
      <c r="J181" s="56" t="str">
        <f t="shared" ca="1" si="154"/>
        <v>0</v>
      </c>
      <c r="K181" s="56" t="str">
        <f t="shared" ca="1" si="154"/>
        <v>0</v>
      </c>
      <c r="L181" s="56" t="str">
        <f t="shared" ca="1" si="154"/>
        <v>0</v>
      </c>
      <c r="M181" s="56" t="str">
        <f t="shared" ca="1" si="154"/>
        <v>0</v>
      </c>
      <c r="N181" s="56" t="str">
        <f t="shared" ca="1" si="154"/>
        <v>0</v>
      </c>
      <c r="O181" s="56" t="str">
        <f t="shared" ca="1" si="154"/>
        <v>0</v>
      </c>
      <c r="P181" s="56" t="str">
        <f t="shared" ca="1" si="154"/>
        <v>0,81</v>
      </c>
      <c r="Q181" s="56" t="str">
        <f t="shared" ca="1" si="154"/>
        <v>0</v>
      </c>
      <c r="R181" s="56" t="str">
        <f t="shared" ca="1" si="154"/>
        <v>0</v>
      </c>
      <c r="S181" s="56" t="str">
        <f t="shared" ca="1" si="154"/>
        <v>0</v>
      </c>
      <c r="T181" s="56" t="str">
        <f t="shared" ca="1" si="154"/>
        <v>0,08</v>
      </c>
      <c r="U181" s="56" t="str">
        <f t="shared" ca="1" si="154"/>
        <v>0</v>
      </c>
      <c r="V181" s="56" t="str">
        <f t="shared" ca="1" si="154"/>
        <v>0</v>
      </c>
      <c r="W181" s="56" t="str">
        <f t="shared" ca="1" si="154"/>
        <v>0</v>
      </c>
      <c r="X181" s="56" t="str">
        <f t="shared" ca="1" si="154"/>
        <v>0</v>
      </c>
      <c r="Y181" s="56" t="str">
        <f t="shared" ca="1" si="154"/>
        <v>0</v>
      </c>
      <c r="Z181" s="34"/>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row>
    <row r="182" spans="1:50" s="21" customFormat="1" ht="18.75">
      <c r="A182" s="26">
        <v>24</v>
      </c>
      <c r="B182" s="56" t="str">
        <f ca="1">INDIRECT(ADDRESS(COLUMN()+591,4,1,1,"данные АТС"))</f>
        <v>0</v>
      </c>
      <c r="C182" s="56" t="str">
        <f t="shared" ref="C182:Y182" ca="1" si="155">INDIRECT(ADDRESS(COLUMN()+591,4,1,1,"данные АТС"))</f>
        <v>0</v>
      </c>
      <c r="D182" s="56" t="str">
        <f t="shared" ca="1" si="155"/>
        <v>0</v>
      </c>
      <c r="E182" s="56" t="str">
        <f t="shared" ca="1" si="155"/>
        <v>0</v>
      </c>
      <c r="F182" s="56" t="str">
        <f t="shared" ca="1" si="155"/>
        <v>427,5</v>
      </c>
      <c r="G182" s="56" t="str">
        <f t="shared" ca="1" si="155"/>
        <v>0,34</v>
      </c>
      <c r="H182" s="56" t="str">
        <f t="shared" ca="1" si="155"/>
        <v>0,22</v>
      </c>
      <c r="I182" s="56" t="str">
        <f t="shared" ca="1" si="155"/>
        <v>0,02</v>
      </c>
      <c r="J182" s="56" t="str">
        <f t="shared" ca="1" si="155"/>
        <v>0</v>
      </c>
      <c r="K182" s="56" t="str">
        <f t="shared" ca="1" si="155"/>
        <v>0</v>
      </c>
      <c r="L182" s="56" t="str">
        <f t="shared" ca="1" si="155"/>
        <v>0,15</v>
      </c>
      <c r="M182" s="56" t="str">
        <f t="shared" ca="1" si="155"/>
        <v>0</v>
      </c>
      <c r="N182" s="56" t="str">
        <f t="shared" ca="1" si="155"/>
        <v>0</v>
      </c>
      <c r="O182" s="56" t="str">
        <f t="shared" ca="1" si="155"/>
        <v>0</v>
      </c>
      <c r="P182" s="56" t="str">
        <f t="shared" ca="1" si="155"/>
        <v>0</v>
      </c>
      <c r="Q182" s="56" t="str">
        <f t="shared" ca="1" si="155"/>
        <v>0</v>
      </c>
      <c r="R182" s="56" t="str">
        <f t="shared" ca="1" si="155"/>
        <v>0</v>
      </c>
      <c r="S182" s="56" t="str">
        <f t="shared" ca="1" si="155"/>
        <v>0</v>
      </c>
      <c r="T182" s="56" t="str">
        <f t="shared" ca="1" si="155"/>
        <v>0,09</v>
      </c>
      <c r="U182" s="56" t="str">
        <f t="shared" ca="1" si="155"/>
        <v>0</v>
      </c>
      <c r="V182" s="56" t="str">
        <f t="shared" ca="1" si="155"/>
        <v>0</v>
      </c>
      <c r="W182" s="56" t="str">
        <f t="shared" ca="1" si="155"/>
        <v>0</v>
      </c>
      <c r="X182" s="56" t="str">
        <f t="shared" ca="1" si="155"/>
        <v>0</v>
      </c>
      <c r="Y182" s="56" t="str">
        <f t="shared" ca="1" si="155"/>
        <v>0</v>
      </c>
      <c r="Z182" s="34"/>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row>
    <row r="183" spans="1:50" s="21" customFormat="1" ht="18.75">
      <c r="A183" s="26">
        <v>25</v>
      </c>
      <c r="B183" s="56" t="str">
        <f ca="1">INDIRECT(ADDRESS(COLUMN()+615,4,1,1,"данные АТС"))</f>
        <v>0</v>
      </c>
      <c r="C183" s="56" t="str">
        <f t="shared" ref="C183:Y183" ca="1" si="156">INDIRECT(ADDRESS(COLUMN()+615,4,1,1,"данные АТС"))</f>
        <v>0</v>
      </c>
      <c r="D183" s="56" t="str">
        <f t="shared" ca="1" si="156"/>
        <v>0</v>
      </c>
      <c r="E183" s="56" t="str">
        <f t="shared" ca="1" si="156"/>
        <v>0</v>
      </c>
      <c r="F183" s="56" t="str">
        <f t="shared" ca="1" si="156"/>
        <v>0,49</v>
      </c>
      <c r="G183" s="56" t="str">
        <f t="shared" ca="1" si="156"/>
        <v>0,25</v>
      </c>
      <c r="H183" s="56" t="str">
        <f t="shared" ca="1" si="156"/>
        <v>0,15</v>
      </c>
      <c r="I183" s="56" t="str">
        <f t="shared" ca="1" si="156"/>
        <v>0,02</v>
      </c>
      <c r="J183" s="56" t="str">
        <f t="shared" ca="1" si="156"/>
        <v>0</v>
      </c>
      <c r="K183" s="56" t="str">
        <f t="shared" ca="1" si="156"/>
        <v>0,01</v>
      </c>
      <c r="L183" s="56" t="str">
        <f t="shared" ca="1" si="156"/>
        <v>0,01</v>
      </c>
      <c r="M183" s="56" t="str">
        <f t="shared" ca="1" si="156"/>
        <v>0,01</v>
      </c>
      <c r="N183" s="56" t="str">
        <f t="shared" ca="1" si="156"/>
        <v>0,01</v>
      </c>
      <c r="O183" s="56" t="str">
        <f t="shared" ca="1" si="156"/>
        <v>0,02</v>
      </c>
      <c r="P183" s="56" t="str">
        <f t="shared" ca="1" si="156"/>
        <v>0,01</v>
      </c>
      <c r="Q183" s="56" t="str">
        <f t="shared" ca="1" si="156"/>
        <v>0,01</v>
      </c>
      <c r="R183" s="56" t="str">
        <f t="shared" ca="1" si="156"/>
        <v>0</v>
      </c>
      <c r="S183" s="56" t="str">
        <f t="shared" ca="1" si="156"/>
        <v>0,01</v>
      </c>
      <c r="T183" s="56" t="str">
        <f t="shared" ca="1" si="156"/>
        <v>0,25</v>
      </c>
      <c r="U183" s="56" t="str">
        <f t="shared" ca="1" si="156"/>
        <v>0</v>
      </c>
      <c r="V183" s="56" t="str">
        <f t="shared" ca="1" si="156"/>
        <v>0</v>
      </c>
      <c r="W183" s="56" t="str">
        <f t="shared" ca="1" si="156"/>
        <v>0</v>
      </c>
      <c r="X183" s="56" t="str">
        <f t="shared" ca="1" si="156"/>
        <v>0</v>
      </c>
      <c r="Y183" s="56" t="str">
        <f t="shared" ca="1" si="156"/>
        <v>0</v>
      </c>
      <c r="Z183" s="34"/>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row>
    <row r="184" spans="1:50" s="21" customFormat="1" ht="18.75">
      <c r="A184" s="26">
        <v>26</v>
      </c>
      <c r="B184" s="56" t="str">
        <f ca="1">INDIRECT(ADDRESS(COLUMN()+639,4,1,1,"данные АТС"))</f>
        <v>0</v>
      </c>
      <c r="C184" s="56" t="str">
        <f t="shared" ref="C184:Y184" ca="1" si="157">INDIRECT(ADDRESS(COLUMN()+639,4,1,1,"данные АТС"))</f>
        <v>0</v>
      </c>
      <c r="D184" s="56" t="str">
        <f t="shared" ca="1" si="157"/>
        <v>0</v>
      </c>
      <c r="E184" s="56" t="str">
        <f t="shared" ca="1" si="157"/>
        <v>0</v>
      </c>
      <c r="F184" s="56" t="str">
        <f t="shared" ca="1" si="157"/>
        <v>499,21</v>
      </c>
      <c r="G184" s="56" t="str">
        <f t="shared" ca="1" si="157"/>
        <v>471,31</v>
      </c>
      <c r="H184" s="56" t="str">
        <f t="shared" ca="1" si="157"/>
        <v>0,08</v>
      </c>
      <c r="I184" s="56" t="str">
        <f t="shared" ca="1" si="157"/>
        <v>0,01</v>
      </c>
      <c r="J184" s="56" t="str">
        <f t="shared" ca="1" si="157"/>
        <v>0</v>
      </c>
      <c r="K184" s="56" t="str">
        <f t="shared" ca="1" si="157"/>
        <v>0,01</v>
      </c>
      <c r="L184" s="56" t="str">
        <f t="shared" ca="1" si="157"/>
        <v>0,54</v>
      </c>
      <c r="M184" s="56" t="str">
        <f t="shared" ca="1" si="157"/>
        <v>0,5</v>
      </c>
      <c r="N184" s="56" t="str">
        <f t="shared" ca="1" si="157"/>
        <v>0,1</v>
      </c>
      <c r="O184" s="56" t="str">
        <f t="shared" ca="1" si="157"/>
        <v>0,07</v>
      </c>
      <c r="P184" s="56" t="str">
        <f t="shared" ca="1" si="157"/>
        <v>0</v>
      </c>
      <c r="Q184" s="56" t="str">
        <f t="shared" ca="1" si="157"/>
        <v>0</v>
      </c>
      <c r="R184" s="56" t="str">
        <f t="shared" ca="1" si="157"/>
        <v>0,01</v>
      </c>
      <c r="S184" s="56" t="str">
        <f t="shared" ca="1" si="157"/>
        <v>0,19</v>
      </c>
      <c r="T184" s="56" t="str">
        <f t="shared" ca="1" si="157"/>
        <v>0,75</v>
      </c>
      <c r="U184" s="56" t="str">
        <f t="shared" ca="1" si="157"/>
        <v>0,21</v>
      </c>
      <c r="V184" s="56" t="str">
        <f t="shared" ca="1" si="157"/>
        <v>0</v>
      </c>
      <c r="W184" s="56" t="str">
        <f t="shared" ca="1" si="157"/>
        <v>0</v>
      </c>
      <c r="X184" s="56" t="str">
        <f t="shared" ca="1" si="157"/>
        <v>0</v>
      </c>
      <c r="Y184" s="56" t="str">
        <f t="shared" ca="1" si="157"/>
        <v>0</v>
      </c>
      <c r="Z184" s="34"/>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row>
    <row r="185" spans="1:50" s="21" customFormat="1" ht="18.75">
      <c r="A185" s="26">
        <v>27</v>
      </c>
      <c r="B185" s="56" t="str">
        <f ca="1">INDIRECT(ADDRESS(COLUMN()+663,4,1,1,"данные АТС"))</f>
        <v>0</v>
      </c>
      <c r="C185" s="56" t="str">
        <f t="shared" ref="C185:Y185" ca="1" si="158">INDIRECT(ADDRESS(COLUMN()+663,4,1,1,"данные АТС"))</f>
        <v>0</v>
      </c>
      <c r="D185" s="56" t="str">
        <f t="shared" ca="1" si="158"/>
        <v>0</v>
      </c>
      <c r="E185" s="56" t="str">
        <f t="shared" ca="1" si="158"/>
        <v>0</v>
      </c>
      <c r="F185" s="56" t="str">
        <f t="shared" ca="1" si="158"/>
        <v>466,5</v>
      </c>
      <c r="G185" s="56" t="str">
        <f t="shared" ca="1" si="158"/>
        <v>1,24</v>
      </c>
      <c r="H185" s="56" t="str">
        <f t="shared" ca="1" si="158"/>
        <v>0,7</v>
      </c>
      <c r="I185" s="56" t="str">
        <f t="shared" ca="1" si="158"/>
        <v>1,01</v>
      </c>
      <c r="J185" s="56" t="str">
        <f t="shared" ca="1" si="158"/>
        <v>0,84</v>
      </c>
      <c r="K185" s="56" t="str">
        <f t="shared" ca="1" si="158"/>
        <v>0,91</v>
      </c>
      <c r="L185" s="56" t="str">
        <f t="shared" ca="1" si="158"/>
        <v>1,82</v>
      </c>
      <c r="M185" s="56" t="str">
        <f t="shared" ca="1" si="158"/>
        <v>0,99</v>
      </c>
      <c r="N185" s="56" t="str">
        <f t="shared" ca="1" si="158"/>
        <v>0,01</v>
      </c>
      <c r="O185" s="56" t="str">
        <f t="shared" ca="1" si="158"/>
        <v>0,71</v>
      </c>
      <c r="P185" s="56" t="str">
        <f t="shared" ca="1" si="158"/>
        <v>0,45</v>
      </c>
      <c r="Q185" s="56" t="str">
        <f t="shared" ca="1" si="158"/>
        <v>0,01</v>
      </c>
      <c r="R185" s="56" t="str">
        <f t="shared" ca="1" si="158"/>
        <v>0,01</v>
      </c>
      <c r="S185" s="56" t="str">
        <f t="shared" ca="1" si="158"/>
        <v>3,07</v>
      </c>
      <c r="T185" s="56" t="str">
        <f t="shared" ca="1" si="158"/>
        <v>0,74</v>
      </c>
      <c r="U185" s="56" t="str">
        <f t="shared" ca="1" si="158"/>
        <v>0,13</v>
      </c>
      <c r="V185" s="56" t="str">
        <f t="shared" ca="1" si="158"/>
        <v>0</v>
      </c>
      <c r="W185" s="56" t="str">
        <f t="shared" ca="1" si="158"/>
        <v>0</v>
      </c>
      <c r="X185" s="56" t="str">
        <f t="shared" ca="1" si="158"/>
        <v>0</v>
      </c>
      <c r="Y185" s="56" t="str">
        <f t="shared" ca="1" si="158"/>
        <v>0</v>
      </c>
      <c r="Z185" s="34"/>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row>
    <row r="186" spans="1:50" s="21" customFormat="1" ht="18.75">
      <c r="A186" s="26">
        <v>28</v>
      </c>
      <c r="B186" s="56" t="str">
        <f ca="1">INDIRECT(ADDRESS(COLUMN()+687,4,1,1,"данные АТС"))</f>
        <v>0</v>
      </c>
      <c r="C186" s="56" t="str">
        <f t="shared" ref="C186:Y186" ca="1" si="159">INDIRECT(ADDRESS(COLUMN()+687,4,1,1,"данные АТС"))</f>
        <v>0</v>
      </c>
      <c r="D186" s="56" t="str">
        <f t="shared" ca="1" si="159"/>
        <v>0</v>
      </c>
      <c r="E186" s="56" t="str">
        <f t="shared" ca="1" si="159"/>
        <v>0</v>
      </c>
      <c r="F186" s="56" t="str">
        <f t="shared" ca="1" si="159"/>
        <v>1,54</v>
      </c>
      <c r="G186" s="56" t="str">
        <f t="shared" ca="1" si="159"/>
        <v>1,82</v>
      </c>
      <c r="H186" s="56" t="str">
        <f t="shared" ca="1" si="159"/>
        <v>0,05</v>
      </c>
      <c r="I186" s="56" t="str">
        <f t="shared" ca="1" si="159"/>
        <v>1</v>
      </c>
      <c r="J186" s="56" t="str">
        <f t="shared" ca="1" si="159"/>
        <v>0,01</v>
      </c>
      <c r="K186" s="56" t="str">
        <f t="shared" ca="1" si="159"/>
        <v>0,01</v>
      </c>
      <c r="L186" s="56" t="str">
        <f t="shared" ca="1" si="159"/>
        <v>0,01</v>
      </c>
      <c r="M186" s="56" t="str">
        <f t="shared" ca="1" si="159"/>
        <v>0,01</v>
      </c>
      <c r="N186" s="56" t="str">
        <f t="shared" ca="1" si="159"/>
        <v>0,4</v>
      </c>
      <c r="O186" s="56" t="str">
        <f t="shared" ca="1" si="159"/>
        <v>0</v>
      </c>
      <c r="P186" s="56" t="str">
        <f t="shared" ca="1" si="159"/>
        <v>0</v>
      </c>
      <c r="Q186" s="56" t="str">
        <f t="shared" ca="1" si="159"/>
        <v>0</v>
      </c>
      <c r="R186" s="56" t="str">
        <f t="shared" ca="1" si="159"/>
        <v>0</v>
      </c>
      <c r="S186" s="56" t="str">
        <f t="shared" ca="1" si="159"/>
        <v>0</v>
      </c>
      <c r="T186" s="56" t="str">
        <f t="shared" ca="1" si="159"/>
        <v>0</v>
      </c>
      <c r="U186" s="56" t="str">
        <f t="shared" ca="1" si="159"/>
        <v>0</v>
      </c>
      <c r="V186" s="56" t="str">
        <f t="shared" ca="1" si="159"/>
        <v>0</v>
      </c>
      <c r="W186" s="56" t="str">
        <f t="shared" ca="1" si="159"/>
        <v>0</v>
      </c>
      <c r="X186" s="56" t="str">
        <f t="shared" ca="1" si="159"/>
        <v>0</v>
      </c>
      <c r="Y186" s="56" t="str">
        <f t="shared" ca="1" si="159"/>
        <v>0</v>
      </c>
      <c r="Z186" s="34"/>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row>
    <row r="187" spans="1:50" ht="18.75">
      <c r="A187" s="26">
        <v>29</v>
      </c>
      <c r="B187" s="56" t="str">
        <f ca="1">INDIRECT(ADDRESS(COLUMN()+711,4,1,1,"данные АТС"))</f>
        <v>0</v>
      </c>
      <c r="C187" s="56" t="str">
        <f t="shared" ref="C187:Y187" ca="1" si="160">INDIRECT(ADDRESS(COLUMN()+711,4,1,1,"данные АТС"))</f>
        <v>0</v>
      </c>
      <c r="D187" s="56" t="str">
        <f t="shared" ca="1" si="160"/>
        <v>0</v>
      </c>
      <c r="E187" s="56" t="str">
        <f t="shared" ca="1" si="160"/>
        <v>0</v>
      </c>
      <c r="F187" s="56" t="str">
        <f t="shared" ca="1" si="160"/>
        <v>0</v>
      </c>
      <c r="G187" s="56" t="str">
        <f t="shared" ca="1" si="160"/>
        <v>0</v>
      </c>
      <c r="H187" s="56" t="str">
        <f t="shared" ca="1" si="160"/>
        <v>0</v>
      </c>
      <c r="I187" s="56" t="str">
        <f t="shared" ca="1" si="160"/>
        <v>0</v>
      </c>
      <c r="J187" s="56" t="str">
        <f t="shared" ca="1" si="160"/>
        <v>0</v>
      </c>
      <c r="K187" s="56" t="str">
        <f t="shared" ca="1" si="160"/>
        <v>0</v>
      </c>
      <c r="L187" s="56" t="str">
        <f t="shared" ca="1" si="160"/>
        <v>0</v>
      </c>
      <c r="M187" s="56" t="str">
        <f t="shared" ca="1" si="160"/>
        <v>0</v>
      </c>
      <c r="N187" s="56" t="str">
        <f t="shared" ca="1" si="160"/>
        <v>0</v>
      </c>
      <c r="O187" s="56" t="str">
        <f t="shared" ca="1" si="160"/>
        <v>0</v>
      </c>
      <c r="P187" s="56" t="str">
        <f t="shared" ca="1" si="160"/>
        <v>0</v>
      </c>
      <c r="Q187" s="56" t="str">
        <f t="shared" ca="1" si="160"/>
        <v>0</v>
      </c>
      <c r="R187" s="56" t="str">
        <f t="shared" ca="1" si="160"/>
        <v>0</v>
      </c>
      <c r="S187" s="56" t="str">
        <f t="shared" ca="1" si="160"/>
        <v>0</v>
      </c>
      <c r="T187" s="56" t="str">
        <f t="shared" ca="1" si="160"/>
        <v>0</v>
      </c>
      <c r="U187" s="56" t="str">
        <f t="shared" ca="1" si="160"/>
        <v>0</v>
      </c>
      <c r="V187" s="56" t="str">
        <f t="shared" ca="1" si="160"/>
        <v>0</v>
      </c>
      <c r="W187" s="56" t="str">
        <f t="shared" ca="1" si="160"/>
        <v>0</v>
      </c>
      <c r="X187" s="56" t="str">
        <f t="shared" ca="1" si="160"/>
        <v>0</v>
      </c>
      <c r="Y187" s="56" t="str">
        <f t="shared" ca="1" si="160"/>
        <v>0</v>
      </c>
    </row>
    <row r="188" spans="1:50" ht="18.75">
      <c r="A188" s="26">
        <v>30</v>
      </c>
      <c r="B188" s="56" t="str">
        <f ca="1">INDIRECT(ADDRESS(COLUMN()+735,4,1,1,"данные АТС"))</f>
        <v>4,16</v>
      </c>
      <c r="C188" s="56" t="str">
        <f t="shared" ref="C188:Y188" ca="1" si="161">INDIRECT(ADDRESS(COLUMN()+735,4,1,1,"данные АТС"))</f>
        <v>0</v>
      </c>
      <c r="D188" s="56" t="str">
        <f t="shared" ca="1" si="161"/>
        <v>0</v>
      </c>
      <c r="E188" s="56" t="str">
        <f t="shared" ca="1" si="161"/>
        <v>0</v>
      </c>
      <c r="F188" s="56" t="str">
        <f t="shared" ca="1" si="161"/>
        <v>0</v>
      </c>
      <c r="G188" s="56" t="str">
        <f t="shared" ca="1" si="161"/>
        <v>12,17</v>
      </c>
      <c r="H188" s="56" t="str">
        <f t="shared" ca="1" si="161"/>
        <v>0</v>
      </c>
      <c r="I188" s="56" t="str">
        <f t="shared" ca="1" si="161"/>
        <v>0</v>
      </c>
      <c r="J188" s="56" t="str">
        <f t="shared" ca="1" si="161"/>
        <v>0</v>
      </c>
      <c r="K188" s="56" t="str">
        <f t="shared" ca="1" si="161"/>
        <v>0</v>
      </c>
      <c r="L188" s="56" t="str">
        <f t="shared" ca="1" si="161"/>
        <v>0</v>
      </c>
      <c r="M188" s="56" t="str">
        <f t="shared" ca="1" si="161"/>
        <v>0</v>
      </c>
      <c r="N188" s="56" t="str">
        <f t="shared" ca="1" si="161"/>
        <v>0</v>
      </c>
      <c r="O188" s="56" t="str">
        <f t="shared" ca="1" si="161"/>
        <v>0</v>
      </c>
      <c r="P188" s="56" t="str">
        <f t="shared" ca="1" si="161"/>
        <v>8,13</v>
      </c>
      <c r="Q188" s="56" t="str">
        <f t="shared" ca="1" si="161"/>
        <v>5,17</v>
      </c>
      <c r="R188" s="56" t="str">
        <f t="shared" ca="1" si="161"/>
        <v>1,59</v>
      </c>
      <c r="S188" s="56" t="str">
        <f t="shared" ca="1" si="161"/>
        <v>10,36</v>
      </c>
      <c r="T188" s="56" t="str">
        <f t="shared" ca="1" si="161"/>
        <v>0</v>
      </c>
      <c r="U188" s="56" t="str">
        <f t="shared" ca="1" si="161"/>
        <v>0</v>
      </c>
      <c r="V188" s="56" t="str">
        <f t="shared" ca="1" si="161"/>
        <v>0</v>
      </c>
      <c r="W188" s="56" t="str">
        <f t="shared" ca="1" si="161"/>
        <v>0</v>
      </c>
      <c r="X188" s="56" t="str">
        <f t="shared" ca="1" si="161"/>
        <v>0</v>
      </c>
      <c r="Y188" s="56" t="str">
        <f t="shared" ca="1" si="161"/>
        <v>0</v>
      </c>
    </row>
    <row r="189" spans="1:50" ht="18.75">
      <c r="A189" s="2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row>
    <row r="190" spans="1:50" s="21" customFormat="1" ht="18.75">
      <c r="A190" s="3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5"/>
      <c r="Z190" s="34"/>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row>
    <row r="191" spans="1:50" s="21" customFormat="1" ht="36.75" customHeight="1">
      <c r="A191" s="222" t="s">
        <v>20</v>
      </c>
      <c r="B191" s="223" t="s">
        <v>90</v>
      </c>
      <c r="C191" s="223"/>
      <c r="D191" s="223"/>
      <c r="E191" s="223"/>
      <c r="F191" s="223"/>
      <c r="G191" s="223"/>
      <c r="H191" s="223"/>
      <c r="I191" s="223"/>
      <c r="J191" s="223"/>
      <c r="K191" s="223"/>
      <c r="L191" s="223"/>
      <c r="M191" s="223"/>
      <c r="N191" s="223"/>
      <c r="O191" s="223"/>
      <c r="P191" s="223"/>
      <c r="Q191" s="223"/>
      <c r="R191" s="223"/>
      <c r="S191" s="223"/>
      <c r="T191" s="223"/>
      <c r="U191" s="223"/>
      <c r="V191" s="223"/>
      <c r="W191" s="223"/>
      <c r="X191" s="223"/>
      <c r="Y191" s="223"/>
      <c r="Z191" s="239"/>
      <c r="AA191" s="235"/>
      <c r="AB191" s="235"/>
      <c r="AC191" s="235"/>
      <c r="AD191" s="235"/>
      <c r="AE191" s="235"/>
      <c r="AF191" s="235"/>
      <c r="AG191" s="235"/>
      <c r="AH191" s="235"/>
      <c r="AI191" s="235"/>
      <c r="AJ191" s="235"/>
      <c r="AK191" s="235"/>
      <c r="AL191" s="235"/>
      <c r="AM191" s="235"/>
      <c r="AN191" s="235"/>
      <c r="AO191" s="235"/>
      <c r="AP191" s="235"/>
      <c r="AQ191" s="235"/>
      <c r="AR191" s="235"/>
      <c r="AS191" s="235"/>
      <c r="AT191" s="235"/>
      <c r="AU191" s="235"/>
      <c r="AV191" s="235"/>
      <c r="AW191" s="235"/>
      <c r="AX191" s="235"/>
    </row>
    <row r="192" spans="1:50" s="21" customFormat="1" ht="18.75" customHeight="1">
      <c r="A192" s="222"/>
      <c r="B192" s="223" t="s">
        <v>38</v>
      </c>
      <c r="C192" s="223" t="s">
        <v>39</v>
      </c>
      <c r="D192" s="223" t="s">
        <v>40</v>
      </c>
      <c r="E192" s="223" t="s">
        <v>41</v>
      </c>
      <c r="F192" s="223" t="s">
        <v>42</v>
      </c>
      <c r="G192" s="223" t="s">
        <v>43</v>
      </c>
      <c r="H192" s="223" t="s">
        <v>44</v>
      </c>
      <c r="I192" s="223" t="s">
        <v>45</v>
      </c>
      <c r="J192" s="223" t="s">
        <v>46</v>
      </c>
      <c r="K192" s="223" t="s">
        <v>47</v>
      </c>
      <c r="L192" s="223" t="s">
        <v>48</v>
      </c>
      <c r="M192" s="223" t="s">
        <v>49</v>
      </c>
      <c r="N192" s="223" t="s">
        <v>50</v>
      </c>
      <c r="O192" s="223" t="s">
        <v>51</v>
      </c>
      <c r="P192" s="223" t="s">
        <v>52</v>
      </c>
      <c r="Q192" s="223" t="s">
        <v>53</v>
      </c>
      <c r="R192" s="223" t="s">
        <v>54</v>
      </c>
      <c r="S192" s="223" t="s">
        <v>55</v>
      </c>
      <c r="T192" s="223" t="s">
        <v>56</v>
      </c>
      <c r="U192" s="223" t="s">
        <v>57</v>
      </c>
      <c r="V192" s="223" t="s">
        <v>58</v>
      </c>
      <c r="W192" s="223" t="s">
        <v>59</v>
      </c>
      <c r="X192" s="223" t="s">
        <v>60</v>
      </c>
      <c r="Y192" s="223" t="s">
        <v>61</v>
      </c>
      <c r="Z192" s="239"/>
      <c r="AA192" s="235"/>
      <c r="AB192" s="235"/>
      <c r="AC192" s="235"/>
      <c r="AD192" s="235"/>
      <c r="AE192" s="235"/>
      <c r="AF192" s="235"/>
      <c r="AG192" s="235"/>
      <c r="AH192" s="235"/>
      <c r="AI192" s="235"/>
      <c r="AJ192" s="235"/>
      <c r="AK192" s="235"/>
      <c r="AL192" s="235"/>
      <c r="AM192" s="235"/>
      <c r="AN192" s="235"/>
      <c r="AO192" s="235"/>
      <c r="AP192" s="235"/>
      <c r="AQ192" s="235"/>
      <c r="AR192" s="235"/>
      <c r="AS192" s="235"/>
      <c r="AT192" s="235"/>
      <c r="AU192" s="235"/>
      <c r="AV192" s="235"/>
      <c r="AW192" s="235"/>
      <c r="AX192" s="235"/>
    </row>
    <row r="193" spans="1:50" s="21" customFormat="1" ht="12.75" customHeight="1">
      <c r="A193" s="222"/>
      <c r="B193" s="223"/>
      <c r="C193" s="223"/>
      <c r="D193" s="223"/>
      <c r="E193" s="223"/>
      <c r="F193" s="223"/>
      <c r="G193" s="223"/>
      <c r="H193" s="223"/>
      <c r="I193" s="223"/>
      <c r="J193" s="223"/>
      <c r="K193" s="223"/>
      <c r="L193" s="223"/>
      <c r="M193" s="223"/>
      <c r="N193" s="223"/>
      <c r="O193" s="223"/>
      <c r="P193" s="223"/>
      <c r="Q193" s="223"/>
      <c r="R193" s="223"/>
      <c r="S193" s="223"/>
      <c r="T193" s="223"/>
      <c r="U193" s="223"/>
      <c r="V193" s="223"/>
      <c r="W193" s="223"/>
      <c r="X193" s="223"/>
      <c r="Y193" s="223"/>
      <c r="Z193" s="239"/>
      <c r="AA193" s="235"/>
      <c r="AB193" s="235"/>
      <c r="AC193" s="235"/>
      <c r="AD193" s="235"/>
      <c r="AE193" s="235"/>
      <c r="AF193" s="235"/>
      <c r="AG193" s="235"/>
      <c r="AH193" s="235"/>
      <c r="AI193" s="235"/>
      <c r="AJ193" s="235"/>
      <c r="AK193" s="235"/>
      <c r="AL193" s="235"/>
      <c r="AM193" s="235"/>
      <c r="AN193" s="235"/>
      <c r="AO193" s="235"/>
      <c r="AP193" s="235"/>
      <c r="AQ193" s="235"/>
      <c r="AR193" s="235"/>
      <c r="AS193" s="235"/>
      <c r="AT193" s="235"/>
      <c r="AU193" s="235"/>
      <c r="AV193" s="235"/>
      <c r="AW193" s="235"/>
      <c r="AX193" s="235"/>
    </row>
    <row r="194" spans="1:50" s="21" customFormat="1" ht="18.75">
      <c r="A194" s="26">
        <v>1</v>
      </c>
      <c r="B194" s="56" t="str">
        <f ca="1">INDIRECT(ADDRESS(COLUMN()+39,5,1,1,"данные АТС"))</f>
        <v>0</v>
      </c>
      <c r="C194" s="56" t="str">
        <f t="shared" ref="C194:Y194" ca="1" si="162">INDIRECT(ADDRESS(COLUMN()+39,5,1,1,"данные АТС"))</f>
        <v>0</v>
      </c>
      <c r="D194" s="56" t="str">
        <f t="shared" ca="1" si="162"/>
        <v>0</v>
      </c>
      <c r="E194" s="56" t="str">
        <f t="shared" ca="1" si="162"/>
        <v>0</v>
      </c>
      <c r="F194" s="56" t="str">
        <f t="shared" ca="1" si="162"/>
        <v>0</v>
      </c>
      <c r="G194" s="56" t="str">
        <f t="shared" ca="1" si="162"/>
        <v>0</v>
      </c>
      <c r="H194" s="56" t="str">
        <f t="shared" ca="1" si="162"/>
        <v>0</v>
      </c>
      <c r="I194" s="56" t="str">
        <f t="shared" ca="1" si="162"/>
        <v>0</v>
      </c>
      <c r="J194" s="56" t="str">
        <f t="shared" ca="1" si="162"/>
        <v>4,9</v>
      </c>
      <c r="K194" s="56" t="str">
        <f t="shared" ca="1" si="162"/>
        <v>0</v>
      </c>
      <c r="L194" s="56" t="str">
        <f t="shared" ca="1" si="162"/>
        <v>0,48</v>
      </c>
      <c r="M194" s="56" t="str">
        <f t="shared" ca="1" si="162"/>
        <v>0</v>
      </c>
      <c r="N194" s="56" t="str">
        <f t="shared" ca="1" si="162"/>
        <v>0,47</v>
      </c>
      <c r="O194" s="56" t="str">
        <f t="shared" ca="1" si="162"/>
        <v>0</v>
      </c>
      <c r="P194" s="56" t="str">
        <f t="shared" ca="1" si="162"/>
        <v>0</v>
      </c>
      <c r="Q194" s="56" t="str">
        <f t="shared" ca="1" si="162"/>
        <v>0</v>
      </c>
      <c r="R194" s="56" t="str">
        <f t="shared" ca="1" si="162"/>
        <v>0</v>
      </c>
      <c r="S194" s="56" t="str">
        <f t="shared" ca="1" si="162"/>
        <v>0</v>
      </c>
      <c r="T194" s="56" t="str">
        <f t="shared" ca="1" si="162"/>
        <v>0</v>
      </c>
      <c r="U194" s="56" t="str">
        <f t="shared" ca="1" si="162"/>
        <v>0</v>
      </c>
      <c r="V194" s="56" t="str">
        <f t="shared" ca="1" si="162"/>
        <v>0</v>
      </c>
      <c r="W194" s="56" t="str">
        <f t="shared" ca="1" si="162"/>
        <v>0</v>
      </c>
      <c r="X194" s="56" t="str">
        <f t="shared" ca="1" si="162"/>
        <v>0</v>
      </c>
      <c r="Y194" s="56" t="str">
        <f t="shared" ca="1" si="162"/>
        <v>0</v>
      </c>
      <c r="Z194" s="34"/>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row>
    <row r="195" spans="1:50" s="21" customFormat="1" ht="18.75">
      <c r="A195" s="26">
        <v>2</v>
      </c>
      <c r="B195" s="56" t="str">
        <f ca="1">INDIRECT(ADDRESS(COLUMN()+63,5,1,1,"данные АТС"))</f>
        <v>0</v>
      </c>
      <c r="C195" s="56" t="str">
        <f t="shared" ref="C195:H195" ca="1" si="163">INDIRECT(ADDRESS(COLUMN()+63,5,1,1,"данные АТС"))</f>
        <v>0</v>
      </c>
      <c r="D195" s="56" t="str">
        <f t="shared" ca="1" si="163"/>
        <v>0</v>
      </c>
      <c r="E195" s="56" t="str">
        <f t="shared" ca="1" si="163"/>
        <v>0</v>
      </c>
      <c r="F195" s="56" t="str">
        <f t="shared" ca="1" si="163"/>
        <v>0</v>
      </c>
      <c r="G195" s="56" t="str">
        <f t="shared" ca="1" si="163"/>
        <v>0</v>
      </c>
      <c r="H195" s="56" t="str">
        <f t="shared" ca="1" si="163"/>
        <v>6,77</v>
      </c>
      <c r="I195" s="56" t="str">
        <f t="shared" ref="I195:Y195" ca="1" si="164">INDIRECT(ADDRESS(COLUMN()+63,5,1,1,"данные АТС"))</f>
        <v>0</v>
      </c>
      <c r="J195" s="56" t="str">
        <f t="shared" ca="1" si="164"/>
        <v>0</v>
      </c>
      <c r="K195" s="56" t="str">
        <f t="shared" ca="1" si="164"/>
        <v>0</v>
      </c>
      <c r="L195" s="56" t="str">
        <f t="shared" ca="1" si="164"/>
        <v>0</v>
      </c>
      <c r="M195" s="56" t="str">
        <f t="shared" ca="1" si="164"/>
        <v>0</v>
      </c>
      <c r="N195" s="56" t="str">
        <f t="shared" ca="1" si="164"/>
        <v>0</v>
      </c>
      <c r="O195" s="56" t="str">
        <f t="shared" ca="1" si="164"/>
        <v>0</v>
      </c>
      <c r="P195" s="56" t="str">
        <f t="shared" ca="1" si="164"/>
        <v>0</v>
      </c>
      <c r="Q195" s="56" t="str">
        <f t="shared" ca="1" si="164"/>
        <v>0</v>
      </c>
      <c r="R195" s="56" t="str">
        <f t="shared" ca="1" si="164"/>
        <v>0</v>
      </c>
      <c r="S195" s="56" t="str">
        <f t="shared" ca="1" si="164"/>
        <v>0</v>
      </c>
      <c r="T195" s="56" t="str">
        <f t="shared" ca="1" si="164"/>
        <v>0</v>
      </c>
      <c r="U195" s="56" t="str">
        <f t="shared" ca="1" si="164"/>
        <v>0</v>
      </c>
      <c r="V195" s="56" t="str">
        <f t="shared" ca="1" si="164"/>
        <v>5,21</v>
      </c>
      <c r="W195" s="56" t="str">
        <f t="shared" ca="1" si="164"/>
        <v>0</v>
      </c>
      <c r="X195" s="56" t="str">
        <f t="shared" ca="1" si="164"/>
        <v>0</v>
      </c>
      <c r="Y195" s="56" t="str">
        <f t="shared" ca="1" si="164"/>
        <v>0</v>
      </c>
      <c r="Z195" s="34"/>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row>
    <row r="196" spans="1:50" s="21" customFormat="1" ht="18.75">
      <c r="A196" s="26">
        <v>3</v>
      </c>
      <c r="B196" s="56" t="str">
        <f ca="1">INDIRECT(ADDRESS(COLUMN()+87,5,1,1,"данные АТС"))</f>
        <v>43,69</v>
      </c>
      <c r="C196" s="56" t="str">
        <f t="shared" ref="C196:Y196" ca="1" si="165">INDIRECT(ADDRESS(COLUMN()+87,5,1,1,"данные АТС"))</f>
        <v>58,77</v>
      </c>
      <c r="D196" s="56" t="str">
        <f t="shared" ca="1" si="165"/>
        <v>42,24</v>
      </c>
      <c r="E196" s="56" t="str">
        <f t="shared" ca="1" si="165"/>
        <v>9,55</v>
      </c>
      <c r="F196" s="56" t="str">
        <f t="shared" ca="1" si="165"/>
        <v>13,4</v>
      </c>
      <c r="G196" s="56" t="str">
        <f t="shared" ca="1" si="165"/>
        <v>0</v>
      </c>
      <c r="H196" s="56" t="str">
        <f t="shared" ca="1" si="165"/>
        <v>15,39</v>
      </c>
      <c r="I196" s="56" t="str">
        <f t="shared" ca="1" si="165"/>
        <v>20,93</v>
      </c>
      <c r="J196" s="56" t="str">
        <f t="shared" ca="1" si="165"/>
        <v>32,01</v>
      </c>
      <c r="K196" s="56" t="str">
        <f t="shared" ca="1" si="165"/>
        <v>45,83</v>
      </c>
      <c r="L196" s="56" t="str">
        <f t="shared" ca="1" si="165"/>
        <v>28,93</v>
      </c>
      <c r="M196" s="56" t="str">
        <f t="shared" ca="1" si="165"/>
        <v>23,76</v>
      </c>
      <c r="N196" s="56" t="str">
        <f t="shared" ca="1" si="165"/>
        <v>12,22</v>
      </c>
      <c r="O196" s="56" t="str">
        <f t="shared" ca="1" si="165"/>
        <v>16,04</v>
      </c>
      <c r="P196" s="56" t="str">
        <f t="shared" ca="1" si="165"/>
        <v>23,81</v>
      </c>
      <c r="Q196" s="56" t="str">
        <f t="shared" ca="1" si="165"/>
        <v>24,74</v>
      </c>
      <c r="R196" s="56" t="str">
        <f t="shared" ca="1" si="165"/>
        <v>14,46</v>
      </c>
      <c r="S196" s="56" t="str">
        <f t="shared" ca="1" si="165"/>
        <v>12,1</v>
      </c>
      <c r="T196" s="56" t="str">
        <f t="shared" ca="1" si="165"/>
        <v>0</v>
      </c>
      <c r="U196" s="56" t="str">
        <f t="shared" ca="1" si="165"/>
        <v>29,89</v>
      </c>
      <c r="V196" s="56" t="str">
        <f t="shared" ca="1" si="165"/>
        <v>78,34</v>
      </c>
      <c r="W196" s="56" t="str">
        <f t="shared" ca="1" si="165"/>
        <v>71,98</v>
      </c>
      <c r="X196" s="56" t="str">
        <f t="shared" ca="1" si="165"/>
        <v>72,53</v>
      </c>
      <c r="Y196" s="56" t="str">
        <f t="shared" ca="1" si="165"/>
        <v>42,81</v>
      </c>
      <c r="Z196" s="34"/>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row>
    <row r="197" spans="1:50" s="21" customFormat="1" ht="18.75">
      <c r="A197" s="26">
        <v>4</v>
      </c>
      <c r="B197" s="56" t="str">
        <f ca="1">INDIRECT(ADDRESS(COLUMN()+111,5,1,1,"данные АТС"))</f>
        <v>11,9</v>
      </c>
      <c r="C197" s="56" t="str">
        <f t="shared" ref="C197:Y197" ca="1" si="166">INDIRECT(ADDRESS(COLUMN()+111,5,1,1,"данные АТС"))</f>
        <v>156,11</v>
      </c>
      <c r="D197" s="56" t="str">
        <f t="shared" ca="1" si="166"/>
        <v>0</v>
      </c>
      <c r="E197" s="56" t="str">
        <f t="shared" ca="1" si="166"/>
        <v>0</v>
      </c>
      <c r="F197" s="56" t="str">
        <f t="shared" ca="1" si="166"/>
        <v>56,2</v>
      </c>
      <c r="G197" s="56" t="str">
        <f t="shared" ca="1" si="166"/>
        <v>0</v>
      </c>
      <c r="H197" s="56" t="str">
        <f t="shared" ca="1" si="166"/>
        <v>0</v>
      </c>
      <c r="I197" s="56" t="str">
        <f t="shared" ca="1" si="166"/>
        <v>0</v>
      </c>
      <c r="J197" s="56" t="str">
        <f t="shared" ca="1" si="166"/>
        <v>0</v>
      </c>
      <c r="K197" s="56" t="str">
        <f t="shared" ca="1" si="166"/>
        <v>0</v>
      </c>
      <c r="L197" s="56" t="str">
        <f t="shared" ca="1" si="166"/>
        <v>0</v>
      </c>
      <c r="M197" s="56" t="str">
        <f t="shared" ca="1" si="166"/>
        <v>0</v>
      </c>
      <c r="N197" s="56" t="str">
        <f t="shared" ca="1" si="166"/>
        <v>12,56</v>
      </c>
      <c r="O197" s="56" t="str">
        <f t="shared" ca="1" si="166"/>
        <v>7,37</v>
      </c>
      <c r="P197" s="56" t="str">
        <f t="shared" ca="1" si="166"/>
        <v>0</v>
      </c>
      <c r="Q197" s="56" t="str">
        <f t="shared" ca="1" si="166"/>
        <v>19,84</v>
      </c>
      <c r="R197" s="56" t="str">
        <f t="shared" ca="1" si="166"/>
        <v>16,24</v>
      </c>
      <c r="S197" s="56" t="str">
        <f t="shared" ca="1" si="166"/>
        <v>52,67</v>
      </c>
      <c r="T197" s="56" t="str">
        <f t="shared" ca="1" si="166"/>
        <v>26,83</v>
      </c>
      <c r="U197" s="56" t="str">
        <f t="shared" ca="1" si="166"/>
        <v>66,31</v>
      </c>
      <c r="V197" s="56" t="str">
        <f t="shared" ca="1" si="166"/>
        <v>120,21</v>
      </c>
      <c r="W197" s="56" t="str">
        <f t="shared" ca="1" si="166"/>
        <v>94,42</v>
      </c>
      <c r="X197" s="56" t="str">
        <f t="shared" ca="1" si="166"/>
        <v>99,07</v>
      </c>
      <c r="Y197" s="56" t="str">
        <f t="shared" ca="1" si="166"/>
        <v>67,19</v>
      </c>
      <c r="Z197" s="34"/>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row>
    <row r="198" spans="1:50" s="21" customFormat="1" ht="18.75">
      <c r="A198" s="26">
        <v>5</v>
      </c>
      <c r="B198" s="56" t="str">
        <f ca="1">INDIRECT(ADDRESS(COLUMN()+135,5,1,1,"данные АТС"))</f>
        <v>19,24</v>
      </c>
      <c r="C198" s="56" t="str">
        <f t="shared" ref="C198:Y198" ca="1" si="167">INDIRECT(ADDRESS(COLUMN()+135,5,1,1,"данные АТС"))</f>
        <v>32,1</v>
      </c>
      <c r="D198" s="56" t="str">
        <f t="shared" ca="1" si="167"/>
        <v>24,48</v>
      </c>
      <c r="E198" s="56" t="str">
        <f t="shared" ca="1" si="167"/>
        <v>30,83</v>
      </c>
      <c r="F198" s="56" t="str">
        <f t="shared" ca="1" si="167"/>
        <v>4,17</v>
      </c>
      <c r="G198" s="56" t="str">
        <f t="shared" ca="1" si="167"/>
        <v>0</v>
      </c>
      <c r="H198" s="56" t="str">
        <f t="shared" ca="1" si="167"/>
        <v>0</v>
      </c>
      <c r="I198" s="56" t="str">
        <f t="shared" ca="1" si="167"/>
        <v>0</v>
      </c>
      <c r="J198" s="56" t="str">
        <f t="shared" ca="1" si="167"/>
        <v>0</v>
      </c>
      <c r="K198" s="56" t="str">
        <f t="shared" ca="1" si="167"/>
        <v>0</v>
      </c>
      <c r="L198" s="56" t="str">
        <f t="shared" ca="1" si="167"/>
        <v>0</v>
      </c>
      <c r="M198" s="56" t="str">
        <f t="shared" ca="1" si="167"/>
        <v>0</v>
      </c>
      <c r="N198" s="56" t="str">
        <f t="shared" ca="1" si="167"/>
        <v>0</v>
      </c>
      <c r="O198" s="56" t="str">
        <f t="shared" ca="1" si="167"/>
        <v>0</v>
      </c>
      <c r="P198" s="56" t="str">
        <f t="shared" ca="1" si="167"/>
        <v>0</v>
      </c>
      <c r="Q198" s="56" t="str">
        <f t="shared" ca="1" si="167"/>
        <v>0</v>
      </c>
      <c r="R198" s="56" t="str">
        <f t="shared" ca="1" si="167"/>
        <v>0</v>
      </c>
      <c r="S198" s="56" t="str">
        <f t="shared" ca="1" si="167"/>
        <v>0</v>
      </c>
      <c r="T198" s="56" t="str">
        <f t="shared" ca="1" si="167"/>
        <v>0</v>
      </c>
      <c r="U198" s="56" t="str">
        <f t="shared" ca="1" si="167"/>
        <v>234,58</v>
      </c>
      <c r="V198" s="56" t="str">
        <f t="shared" ca="1" si="167"/>
        <v>229,28</v>
      </c>
      <c r="W198" s="56" t="str">
        <f t="shared" ca="1" si="167"/>
        <v>212,91</v>
      </c>
      <c r="X198" s="56" t="str">
        <f t="shared" ca="1" si="167"/>
        <v>62,74</v>
      </c>
      <c r="Y198" s="56" t="str">
        <f t="shared" ca="1" si="167"/>
        <v>191,43</v>
      </c>
      <c r="Z198" s="34"/>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row>
    <row r="199" spans="1:50" s="21" customFormat="1" ht="18.75">
      <c r="A199" s="26">
        <v>6</v>
      </c>
      <c r="B199" s="56" t="str">
        <f ca="1">INDIRECT(ADDRESS(COLUMN()+159,5,1,1,"данные АТС"))</f>
        <v>8,37</v>
      </c>
      <c r="C199" s="56" t="str">
        <f t="shared" ref="C199:Y199" ca="1" si="168">INDIRECT(ADDRESS(COLUMN()+159,5,1,1,"данные АТС"))</f>
        <v>48,4</v>
      </c>
      <c r="D199" s="56" t="str">
        <f t="shared" ca="1" si="168"/>
        <v>0</v>
      </c>
      <c r="E199" s="56" t="str">
        <f t="shared" ca="1" si="168"/>
        <v>5,71</v>
      </c>
      <c r="F199" s="56" t="str">
        <f t="shared" ca="1" si="168"/>
        <v>0</v>
      </c>
      <c r="G199" s="56" t="str">
        <f t="shared" ca="1" si="168"/>
        <v>0</v>
      </c>
      <c r="H199" s="56" t="str">
        <f t="shared" ca="1" si="168"/>
        <v>0</v>
      </c>
      <c r="I199" s="56" t="str">
        <f t="shared" ca="1" si="168"/>
        <v>1,27</v>
      </c>
      <c r="J199" s="56" t="str">
        <f t="shared" ca="1" si="168"/>
        <v>0</v>
      </c>
      <c r="K199" s="56" t="str">
        <f t="shared" ca="1" si="168"/>
        <v>0</v>
      </c>
      <c r="L199" s="56" t="str">
        <f t="shared" ca="1" si="168"/>
        <v>0</v>
      </c>
      <c r="M199" s="56" t="str">
        <f t="shared" ca="1" si="168"/>
        <v>4,32</v>
      </c>
      <c r="N199" s="56" t="str">
        <f t="shared" ca="1" si="168"/>
        <v>1,46</v>
      </c>
      <c r="O199" s="56" t="str">
        <f t="shared" ca="1" si="168"/>
        <v>2,82</v>
      </c>
      <c r="P199" s="56" t="str">
        <f t="shared" ca="1" si="168"/>
        <v>0,05</v>
      </c>
      <c r="Q199" s="56" t="str">
        <f t="shared" ca="1" si="168"/>
        <v>0</v>
      </c>
      <c r="R199" s="56" t="str">
        <f t="shared" ca="1" si="168"/>
        <v>0</v>
      </c>
      <c r="S199" s="56" t="str">
        <f t="shared" ca="1" si="168"/>
        <v>0</v>
      </c>
      <c r="T199" s="56" t="str">
        <f t="shared" ca="1" si="168"/>
        <v>0</v>
      </c>
      <c r="U199" s="56" t="str">
        <f t="shared" ca="1" si="168"/>
        <v>0</v>
      </c>
      <c r="V199" s="56" t="str">
        <f t="shared" ca="1" si="168"/>
        <v>0</v>
      </c>
      <c r="W199" s="56" t="str">
        <f t="shared" ca="1" si="168"/>
        <v>4,79</v>
      </c>
      <c r="X199" s="56" t="str">
        <f t="shared" ca="1" si="168"/>
        <v>1,94</v>
      </c>
      <c r="Y199" s="56" t="str">
        <f t="shared" ca="1" si="168"/>
        <v>43</v>
      </c>
      <c r="Z199" s="34"/>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row>
    <row r="200" spans="1:50" s="21" customFormat="1" ht="18.75">
      <c r="A200" s="26">
        <v>7</v>
      </c>
      <c r="B200" s="56" t="str">
        <f ca="1">INDIRECT(ADDRESS(COLUMN()+183,5,1,1,"данные АТС"))</f>
        <v>71,93</v>
      </c>
      <c r="C200" s="56" t="str">
        <f t="shared" ref="C200:Y200" ca="1" si="169">INDIRECT(ADDRESS(COLUMN()+183,5,1,1,"данные АТС"))</f>
        <v>90,39</v>
      </c>
      <c r="D200" s="56" t="str">
        <f t="shared" ca="1" si="169"/>
        <v>217,29</v>
      </c>
      <c r="E200" s="56" t="str">
        <f t="shared" ca="1" si="169"/>
        <v>61,69</v>
      </c>
      <c r="F200" s="56" t="str">
        <f t="shared" ca="1" si="169"/>
        <v>155,37</v>
      </c>
      <c r="G200" s="56" t="str">
        <f t="shared" ca="1" si="169"/>
        <v>40,29</v>
      </c>
      <c r="H200" s="56" t="str">
        <f t="shared" ca="1" si="169"/>
        <v>39,48</v>
      </c>
      <c r="I200" s="56" t="str">
        <f t="shared" ca="1" si="169"/>
        <v>37,09</v>
      </c>
      <c r="J200" s="56" t="str">
        <f t="shared" ca="1" si="169"/>
        <v>0</v>
      </c>
      <c r="K200" s="56" t="str">
        <f t="shared" ca="1" si="169"/>
        <v>24,31</v>
      </c>
      <c r="L200" s="56" t="str">
        <f t="shared" ca="1" si="169"/>
        <v>28,62</v>
      </c>
      <c r="M200" s="56" t="str">
        <f t="shared" ca="1" si="169"/>
        <v>32,17</v>
      </c>
      <c r="N200" s="56" t="str">
        <f t="shared" ca="1" si="169"/>
        <v>23,14</v>
      </c>
      <c r="O200" s="56" t="str">
        <f t="shared" ca="1" si="169"/>
        <v>78,74</v>
      </c>
      <c r="P200" s="56" t="str">
        <f t="shared" ca="1" si="169"/>
        <v>33,87</v>
      </c>
      <c r="Q200" s="56" t="str">
        <f t="shared" ca="1" si="169"/>
        <v>32,9</v>
      </c>
      <c r="R200" s="56" t="str">
        <f t="shared" ca="1" si="169"/>
        <v>29,61</v>
      </c>
      <c r="S200" s="56" t="str">
        <f t="shared" ca="1" si="169"/>
        <v>6,02</v>
      </c>
      <c r="T200" s="56" t="str">
        <f t="shared" ca="1" si="169"/>
        <v>17,71</v>
      </c>
      <c r="U200" s="56" t="str">
        <f t="shared" ca="1" si="169"/>
        <v>95,52</v>
      </c>
      <c r="V200" s="56" t="str">
        <f t="shared" ca="1" si="169"/>
        <v>86,24</v>
      </c>
      <c r="W200" s="56" t="str">
        <f t="shared" ca="1" si="169"/>
        <v>74,77</v>
      </c>
      <c r="X200" s="56" t="str">
        <f t="shared" ca="1" si="169"/>
        <v>62,51</v>
      </c>
      <c r="Y200" s="56" t="str">
        <f t="shared" ca="1" si="169"/>
        <v>45,3</v>
      </c>
      <c r="Z200" s="34"/>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row>
    <row r="201" spans="1:50" s="21" customFormat="1" ht="18.75">
      <c r="A201" s="26">
        <v>8</v>
      </c>
      <c r="B201" s="56" t="str">
        <f ca="1">INDIRECT(ADDRESS(COLUMN()+207,5,1,1,"данные АТС"))</f>
        <v>22,28</v>
      </c>
      <c r="C201" s="56" t="str">
        <f t="shared" ref="C201:Y201" ca="1" si="170">INDIRECT(ADDRESS(COLUMN()+207,5,1,1,"данные АТС"))</f>
        <v>29,41</v>
      </c>
      <c r="D201" s="56" t="str">
        <f t="shared" ca="1" si="170"/>
        <v>16,37</v>
      </c>
      <c r="E201" s="56" t="str">
        <f t="shared" ca="1" si="170"/>
        <v>42,75</v>
      </c>
      <c r="F201" s="56" t="str">
        <f t="shared" ca="1" si="170"/>
        <v>50,7</v>
      </c>
      <c r="G201" s="56" t="str">
        <f t="shared" ca="1" si="170"/>
        <v>50,36</v>
      </c>
      <c r="H201" s="56" t="str">
        <f t="shared" ca="1" si="170"/>
        <v>54,49</v>
      </c>
      <c r="I201" s="56" t="str">
        <f t="shared" ca="1" si="170"/>
        <v>57,75</v>
      </c>
      <c r="J201" s="56" t="str">
        <f t="shared" ca="1" si="170"/>
        <v>58,36</v>
      </c>
      <c r="K201" s="56" t="str">
        <f t="shared" ca="1" si="170"/>
        <v>56,81</v>
      </c>
      <c r="L201" s="56" t="str">
        <f t="shared" ca="1" si="170"/>
        <v>97,31</v>
      </c>
      <c r="M201" s="56" t="str">
        <f t="shared" ca="1" si="170"/>
        <v>87,95</v>
      </c>
      <c r="N201" s="56" t="str">
        <f t="shared" ca="1" si="170"/>
        <v>29,83</v>
      </c>
      <c r="O201" s="56" t="str">
        <f t="shared" ca="1" si="170"/>
        <v>30,5</v>
      </c>
      <c r="P201" s="56" t="str">
        <f t="shared" ca="1" si="170"/>
        <v>49,7</v>
      </c>
      <c r="Q201" s="56" t="str">
        <f t="shared" ca="1" si="170"/>
        <v>70,83</v>
      </c>
      <c r="R201" s="56" t="str">
        <f t="shared" ca="1" si="170"/>
        <v>6,66</v>
      </c>
      <c r="S201" s="56" t="str">
        <f t="shared" ca="1" si="170"/>
        <v>16,92</v>
      </c>
      <c r="T201" s="56" t="str">
        <f t="shared" ca="1" si="170"/>
        <v>21,76</v>
      </c>
      <c r="U201" s="56" t="str">
        <f t="shared" ca="1" si="170"/>
        <v>61,93</v>
      </c>
      <c r="V201" s="56" t="str">
        <f t="shared" ca="1" si="170"/>
        <v>100,2</v>
      </c>
      <c r="W201" s="56" t="str">
        <f t="shared" ca="1" si="170"/>
        <v>98,73</v>
      </c>
      <c r="X201" s="56" t="str">
        <f t="shared" ca="1" si="170"/>
        <v>41,93</v>
      </c>
      <c r="Y201" s="56" t="str">
        <f t="shared" ca="1" si="170"/>
        <v>63,1</v>
      </c>
      <c r="Z201" s="34"/>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row>
    <row r="202" spans="1:50" s="21" customFormat="1" ht="18.75">
      <c r="A202" s="26">
        <v>9</v>
      </c>
      <c r="B202" s="56" t="str">
        <f ca="1">INDIRECT(ADDRESS(COLUMN()+231,5,1,1,"данные АТС"))</f>
        <v>63,29</v>
      </c>
      <c r="C202" s="56" t="str">
        <f t="shared" ref="C202:Y202" ca="1" si="171">INDIRECT(ADDRESS(COLUMN()+231,5,1,1,"данные АТС"))</f>
        <v>111,42</v>
      </c>
      <c r="D202" s="56" t="str">
        <f t="shared" ca="1" si="171"/>
        <v>112,84</v>
      </c>
      <c r="E202" s="56" t="str">
        <f t="shared" ca="1" si="171"/>
        <v>98,92</v>
      </c>
      <c r="F202" s="56" t="str">
        <f t="shared" ca="1" si="171"/>
        <v>71,2</v>
      </c>
      <c r="G202" s="56" t="str">
        <f t="shared" ca="1" si="171"/>
        <v>63,21</v>
      </c>
      <c r="H202" s="56" t="str">
        <f t="shared" ca="1" si="171"/>
        <v>59,81</v>
      </c>
      <c r="I202" s="56" t="str">
        <f t="shared" ca="1" si="171"/>
        <v>38,75</v>
      </c>
      <c r="J202" s="56" t="str">
        <f t="shared" ca="1" si="171"/>
        <v>52,7</v>
      </c>
      <c r="K202" s="56" t="str">
        <f t="shared" ca="1" si="171"/>
        <v>53</v>
      </c>
      <c r="L202" s="56" t="str">
        <f t="shared" ca="1" si="171"/>
        <v>59,72</v>
      </c>
      <c r="M202" s="56" t="str">
        <f t="shared" ca="1" si="171"/>
        <v>48,08</v>
      </c>
      <c r="N202" s="56" t="str">
        <f t="shared" ca="1" si="171"/>
        <v>57,61</v>
      </c>
      <c r="O202" s="56" t="str">
        <f t="shared" ca="1" si="171"/>
        <v>58,07</v>
      </c>
      <c r="P202" s="56" t="str">
        <f t="shared" ca="1" si="171"/>
        <v>62,71</v>
      </c>
      <c r="Q202" s="56" t="str">
        <f t="shared" ca="1" si="171"/>
        <v>64,02</v>
      </c>
      <c r="R202" s="56" t="str">
        <f t="shared" ca="1" si="171"/>
        <v>67,73</v>
      </c>
      <c r="S202" s="56" t="str">
        <f t="shared" ca="1" si="171"/>
        <v>35,83</v>
      </c>
      <c r="T202" s="56" t="str">
        <f t="shared" ca="1" si="171"/>
        <v>45,63</v>
      </c>
      <c r="U202" s="56" t="str">
        <f t="shared" ca="1" si="171"/>
        <v>52,84</v>
      </c>
      <c r="V202" s="56" t="str">
        <f t="shared" ca="1" si="171"/>
        <v>61,41</v>
      </c>
      <c r="W202" s="56" t="str">
        <f t="shared" ca="1" si="171"/>
        <v>58,71</v>
      </c>
      <c r="X202" s="56" t="str">
        <f t="shared" ca="1" si="171"/>
        <v>66,59</v>
      </c>
      <c r="Y202" s="56" t="str">
        <f t="shared" ca="1" si="171"/>
        <v>55,78</v>
      </c>
      <c r="Z202" s="34"/>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row>
    <row r="203" spans="1:50" s="21" customFormat="1" ht="18.75">
      <c r="A203" s="26">
        <v>10</v>
      </c>
      <c r="B203" s="56" t="str">
        <f ca="1">INDIRECT(ADDRESS(COLUMN()+255,5,1,1,"данные АТС"))</f>
        <v>95,46</v>
      </c>
      <c r="C203" s="56" t="str">
        <f t="shared" ref="C203:Y203" ca="1" si="172">INDIRECT(ADDRESS(COLUMN()+255,5,1,1,"данные АТС"))</f>
        <v>112,99</v>
      </c>
      <c r="D203" s="56" t="str">
        <f t="shared" ca="1" si="172"/>
        <v>121,46</v>
      </c>
      <c r="E203" s="56" t="str">
        <f t="shared" ca="1" si="172"/>
        <v>128,03</v>
      </c>
      <c r="F203" s="56" t="str">
        <f t="shared" ca="1" si="172"/>
        <v>119,14</v>
      </c>
      <c r="G203" s="56" t="str">
        <f t="shared" ca="1" si="172"/>
        <v>105,29</v>
      </c>
      <c r="H203" s="56" t="str">
        <f t="shared" ca="1" si="172"/>
        <v>84,05</v>
      </c>
      <c r="I203" s="56" t="str">
        <f t="shared" ca="1" si="172"/>
        <v>83,43</v>
      </c>
      <c r="J203" s="56" t="str">
        <f t="shared" ca="1" si="172"/>
        <v>80,3</v>
      </c>
      <c r="K203" s="56" t="str">
        <f t="shared" ca="1" si="172"/>
        <v>79,31</v>
      </c>
      <c r="L203" s="56" t="str">
        <f t="shared" ca="1" si="172"/>
        <v>90,67</v>
      </c>
      <c r="M203" s="56" t="str">
        <f t="shared" ca="1" si="172"/>
        <v>91,59</v>
      </c>
      <c r="N203" s="56" t="str">
        <f t="shared" ca="1" si="172"/>
        <v>86,36</v>
      </c>
      <c r="O203" s="56" t="str">
        <f t="shared" ca="1" si="172"/>
        <v>90,34</v>
      </c>
      <c r="P203" s="56" t="str">
        <f t="shared" ca="1" si="172"/>
        <v>84,64</v>
      </c>
      <c r="Q203" s="56" t="str">
        <f t="shared" ca="1" si="172"/>
        <v>84,65</v>
      </c>
      <c r="R203" s="56" t="str">
        <f t="shared" ca="1" si="172"/>
        <v>71,28</v>
      </c>
      <c r="S203" s="56" t="str">
        <f t="shared" ca="1" si="172"/>
        <v>0</v>
      </c>
      <c r="T203" s="56" t="str">
        <f t="shared" ca="1" si="172"/>
        <v>0</v>
      </c>
      <c r="U203" s="56" t="str">
        <f t="shared" ca="1" si="172"/>
        <v>71,15</v>
      </c>
      <c r="V203" s="56" t="str">
        <f t="shared" ca="1" si="172"/>
        <v>73,43</v>
      </c>
      <c r="W203" s="56" t="str">
        <f t="shared" ca="1" si="172"/>
        <v>67,82</v>
      </c>
      <c r="X203" s="56" t="str">
        <f t="shared" ca="1" si="172"/>
        <v>74,17</v>
      </c>
      <c r="Y203" s="56" t="str">
        <f t="shared" ca="1" si="172"/>
        <v>70,79</v>
      </c>
      <c r="Z203" s="34"/>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row>
    <row r="204" spans="1:50" s="21" customFormat="1" ht="18.75">
      <c r="A204" s="26">
        <v>11</v>
      </c>
      <c r="B204" s="56" t="str">
        <f ca="1">INDIRECT(ADDRESS(COLUMN()+279,5,1,1,"данные АТС"))</f>
        <v>105,93</v>
      </c>
      <c r="C204" s="56" t="str">
        <f t="shared" ref="C204:Y204" ca="1" si="173">INDIRECT(ADDRESS(COLUMN()+279,5,1,1,"данные АТС"))</f>
        <v>97,31</v>
      </c>
      <c r="D204" s="56" t="str">
        <f t="shared" ca="1" si="173"/>
        <v>88,26</v>
      </c>
      <c r="E204" s="56" t="str">
        <f t="shared" ca="1" si="173"/>
        <v>83,51</v>
      </c>
      <c r="F204" s="56" t="str">
        <f t="shared" ca="1" si="173"/>
        <v>39,78</v>
      </c>
      <c r="G204" s="56" t="str">
        <f t="shared" ca="1" si="173"/>
        <v>32,33</v>
      </c>
      <c r="H204" s="56" t="str">
        <f t="shared" ca="1" si="173"/>
        <v>24,97</v>
      </c>
      <c r="I204" s="56" t="str">
        <f t="shared" ca="1" si="173"/>
        <v>49,57</v>
      </c>
      <c r="J204" s="56" t="str">
        <f t="shared" ca="1" si="173"/>
        <v>45,25</v>
      </c>
      <c r="K204" s="56" t="str">
        <f t="shared" ca="1" si="173"/>
        <v>28,07</v>
      </c>
      <c r="L204" s="56" t="str">
        <f t="shared" ca="1" si="173"/>
        <v>24,64</v>
      </c>
      <c r="M204" s="56" t="str">
        <f t="shared" ca="1" si="173"/>
        <v>39,56</v>
      </c>
      <c r="N204" s="56" t="str">
        <f t="shared" ca="1" si="173"/>
        <v>55,4</v>
      </c>
      <c r="O204" s="56" t="str">
        <f t="shared" ca="1" si="173"/>
        <v>52,49</v>
      </c>
      <c r="P204" s="56" t="str">
        <f t="shared" ca="1" si="173"/>
        <v>51,83</v>
      </c>
      <c r="Q204" s="56" t="str">
        <f t="shared" ca="1" si="173"/>
        <v>56,55</v>
      </c>
      <c r="R204" s="56" t="str">
        <f t="shared" ca="1" si="173"/>
        <v>53,25</v>
      </c>
      <c r="S204" s="56" t="str">
        <f t="shared" ca="1" si="173"/>
        <v>22,1</v>
      </c>
      <c r="T204" s="56" t="str">
        <f t="shared" ca="1" si="173"/>
        <v>7,51</v>
      </c>
      <c r="U204" s="56" t="str">
        <f t="shared" ca="1" si="173"/>
        <v>52,52</v>
      </c>
      <c r="V204" s="56" t="str">
        <f t="shared" ca="1" si="173"/>
        <v>71,26</v>
      </c>
      <c r="W204" s="56" t="str">
        <f t="shared" ca="1" si="173"/>
        <v>59,19</v>
      </c>
      <c r="X204" s="56" t="str">
        <f t="shared" ca="1" si="173"/>
        <v>54,4</v>
      </c>
      <c r="Y204" s="56" t="str">
        <f t="shared" ca="1" si="173"/>
        <v>74,02</v>
      </c>
      <c r="Z204" s="34"/>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row>
    <row r="205" spans="1:50" s="21" customFormat="1" ht="18.75">
      <c r="A205" s="26">
        <v>12</v>
      </c>
      <c r="B205" s="56" t="str">
        <f ca="1">INDIRECT(ADDRESS(COLUMN()+303,5,1,1,"данные АТС"))</f>
        <v>0</v>
      </c>
      <c r="C205" s="56" t="str">
        <f t="shared" ref="C205:Y205" ca="1" si="174">INDIRECT(ADDRESS(COLUMN()+303,5,1,1,"данные АТС"))</f>
        <v>1,97</v>
      </c>
      <c r="D205" s="56" t="str">
        <f t="shared" ca="1" si="174"/>
        <v>23,85</v>
      </c>
      <c r="E205" s="56" t="str">
        <f t="shared" ca="1" si="174"/>
        <v>42,54</v>
      </c>
      <c r="F205" s="56" t="str">
        <f t="shared" ca="1" si="174"/>
        <v>0</v>
      </c>
      <c r="G205" s="56" t="str">
        <f t="shared" ca="1" si="174"/>
        <v>0</v>
      </c>
      <c r="H205" s="56" t="str">
        <f t="shared" ca="1" si="174"/>
        <v>0</v>
      </c>
      <c r="I205" s="56" t="str">
        <f t="shared" ca="1" si="174"/>
        <v>0</v>
      </c>
      <c r="J205" s="56" t="str">
        <f t="shared" ca="1" si="174"/>
        <v>0</v>
      </c>
      <c r="K205" s="56" t="str">
        <f t="shared" ca="1" si="174"/>
        <v>0</v>
      </c>
      <c r="L205" s="56" t="str">
        <f t="shared" ca="1" si="174"/>
        <v>0</v>
      </c>
      <c r="M205" s="56" t="str">
        <f t="shared" ca="1" si="174"/>
        <v>0</v>
      </c>
      <c r="N205" s="56" t="str">
        <f t="shared" ca="1" si="174"/>
        <v>0</v>
      </c>
      <c r="O205" s="56" t="str">
        <f t="shared" ca="1" si="174"/>
        <v>0</v>
      </c>
      <c r="P205" s="56" t="str">
        <f t="shared" ca="1" si="174"/>
        <v>0</v>
      </c>
      <c r="Q205" s="56" t="str">
        <f t="shared" ca="1" si="174"/>
        <v>0</v>
      </c>
      <c r="R205" s="56" t="str">
        <f t="shared" ca="1" si="174"/>
        <v>0</v>
      </c>
      <c r="S205" s="56" t="str">
        <f t="shared" ca="1" si="174"/>
        <v>0</v>
      </c>
      <c r="T205" s="56" t="str">
        <f t="shared" ca="1" si="174"/>
        <v>0</v>
      </c>
      <c r="U205" s="56" t="str">
        <f t="shared" ca="1" si="174"/>
        <v>5,79</v>
      </c>
      <c r="V205" s="56" t="str">
        <f t="shared" ca="1" si="174"/>
        <v>21,84</v>
      </c>
      <c r="W205" s="56" t="str">
        <f t="shared" ca="1" si="174"/>
        <v>3,19</v>
      </c>
      <c r="X205" s="56" t="str">
        <f t="shared" ca="1" si="174"/>
        <v>0</v>
      </c>
      <c r="Y205" s="56" t="str">
        <f t="shared" ca="1" si="174"/>
        <v>0</v>
      </c>
      <c r="Z205" s="34"/>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row>
    <row r="206" spans="1:50" s="21" customFormat="1" ht="18.75">
      <c r="A206" s="26">
        <v>13</v>
      </c>
      <c r="B206" s="56" t="str">
        <f ca="1">INDIRECT(ADDRESS(COLUMN()+327,5,1,1,"данные АТС"))</f>
        <v>48,3</v>
      </c>
      <c r="C206" s="56" t="str">
        <f t="shared" ref="C206:Y206" ca="1" si="175">INDIRECT(ADDRESS(COLUMN()+327,5,1,1,"данные АТС"))</f>
        <v>3,96</v>
      </c>
      <c r="D206" s="56" t="str">
        <f t="shared" ca="1" si="175"/>
        <v>23,06</v>
      </c>
      <c r="E206" s="56" t="str">
        <f t="shared" ca="1" si="175"/>
        <v>9,21</v>
      </c>
      <c r="F206" s="56" t="str">
        <f t="shared" ca="1" si="175"/>
        <v>0</v>
      </c>
      <c r="G206" s="56" t="str">
        <f t="shared" ca="1" si="175"/>
        <v>0</v>
      </c>
      <c r="H206" s="56" t="str">
        <f t="shared" ca="1" si="175"/>
        <v>0</v>
      </c>
      <c r="I206" s="56" t="str">
        <f t="shared" ca="1" si="175"/>
        <v>0</v>
      </c>
      <c r="J206" s="56" t="str">
        <f t="shared" ca="1" si="175"/>
        <v>0</v>
      </c>
      <c r="K206" s="56" t="str">
        <f t="shared" ca="1" si="175"/>
        <v>0</v>
      </c>
      <c r="L206" s="56" t="str">
        <f t="shared" ca="1" si="175"/>
        <v>0</v>
      </c>
      <c r="M206" s="56" t="str">
        <f t="shared" ca="1" si="175"/>
        <v>0</v>
      </c>
      <c r="N206" s="56" t="str">
        <f t="shared" ca="1" si="175"/>
        <v>0</v>
      </c>
      <c r="O206" s="56" t="str">
        <f t="shared" ca="1" si="175"/>
        <v>0</v>
      </c>
      <c r="P206" s="56" t="str">
        <f t="shared" ca="1" si="175"/>
        <v>14,89</v>
      </c>
      <c r="Q206" s="56" t="str">
        <f t="shared" ca="1" si="175"/>
        <v>0</v>
      </c>
      <c r="R206" s="56" t="str">
        <f t="shared" ca="1" si="175"/>
        <v>0</v>
      </c>
      <c r="S206" s="56" t="str">
        <f t="shared" ca="1" si="175"/>
        <v>0</v>
      </c>
      <c r="T206" s="56" t="str">
        <f t="shared" ca="1" si="175"/>
        <v>21,76</v>
      </c>
      <c r="U206" s="56" t="str">
        <f t="shared" ca="1" si="175"/>
        <v>1,1</v>
      </c>
      <c r="V206" s="56" t="str">
        <f t="shared" ca="1" si="175"/>
        <v>10,67</v>
      </c>
      <c r="W206" s="56" t="str">
        <f t="shared" ca="1" si="175"/>
        <v>1,9</v>
      </c>
      <c r="X206" s="56" t="str">
        <f t="shared" ca="1" si="175"/>
        <v>37,54</v>
      </c>
      <c r="Y206" s="56" t="str">
        <f t="shared" ca="1" si="175"/>
        <v>1,32</v>
      </c>
      <c r="Z206" s="34"/>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row>
    <row r="207" spans="1:50" s="21" customFormat="1" ht="18.75">
      <c r="A207" s="26">
        <v>14</v>
      </c>
      <c r="B207" s="56" t="str">
        <f ca="1">INDIRECT(ADDRESS(COLUMN()+351,5,1,1,"данные АТС"))</f>
        <v>70,59</v>
      </c>
      <c r="C207" s="56" t="str">
        <f t="shared" ref="C207:Y207" ca="1" si="176">INDIRECT(ADDRESS(COLUMN()+351,5,1,1,"данные АТС"))</f>
        <v>62,06</v>
      </c>
      <c r="D207" s="56" t="str">
        <f t="shared" ca="1" si="176"/>
        <v>430,62</v>
      </c>
      <c r="E207" s="56" t="str">
        <f t="shared" ca="1" si="176"/>
        <v>16,53</v>
      </c>
      <c r="F207" s="56" t="str">
        <f t="shared" ca="1" si="176"/>
        <v>7,09</v>
      </c>
      <c r="G207" s="56" t="str">
        <f t="shared" ca="1" si="176"/>
        <v>0</v>
      </c>
      <c r="H207" s="56" t="str">
        <f t="shared" ca="1" si="176"/>
        <v>0</v>
      </c>
      <c r="I207" s="56" t="str">
        <f t="shared" ca="1" si="176"/>
        <v>0</v>
      </c>
      <c r="J207" s="56" t="str">
        <f t="shared" ca="1" si="176"/>
        <v>0</v>
      </c>
      <c r="K207" s="56" t="str">
        <f t="shared" ca="1" si="176"/>
        <v>0</v>
      </c>
      <c r="L207" s="56" t="str">
        <f t="shared" ca="1" si="176"/>
        <v>6,23</v>
      </c>
      <c r="M207" s="56" t="str">
        <f t="shared" ca="1" si="176"/>
        <v>2,09</v>
      </c>
      <c r="N207" s="56" t="str">
        <f t="shared" ca="1" si="176"/>
        <v>0,39</v>
      </c>
      <c r="O207" s="56" t="str">
        <f t="shared" ca="1" si="176"/>
        <v>29,3</v>
      </c>
      <c r="P207" s="56" t="str">
        <f t="shared" ca="1" si="176"/>
        <v>30,62</v>
      </c>
      <c r="Q207" s="56" t="str">
        <f t="shared" ca="1" si="176"/>
        <v>13,44</v>
      </c>
      <c r="R207" s="56" t="str">
        <f t="shared" ca="1" si="176"/>
        <v>7,52</v>
      </c>
      <c r="S207" s="56" t="str">
        <f t="shared" ca="1" si="176"/>
        <v>0</v>
      </c>
      <c r="T207" s="56" t="str">
        <f t="shared" ca="1" si="176"/>
        <v>24,78</v>
      </c>
      <c r="U207" s="56" t="str">
        <f t="shared" ca="1" si="176"/>
        <v>68,75</v>
      </c>
      <c r="V207" s="56" t="str">
        <f t="shared" ca="1" si="176"/>
        <v>24,56</v>
      </c>
      <c r="W207" s="56" t="str">
        <f t="shared" ca="1" si="176"/>
        <v>28,59</v>
      </c>
      <c r="X207" s="56" t="str">
        <f t="shared" ca="1" si="176"/>
        <v>18,12</v>
      </c>
      <c r="Y207" s="56" t="str">
        <f t="shared" ca="1" si="176"/>
        <v>359,94</v>
      </c>
      <c r="Z207" s="34"/>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row>
    <row r="208" spans="1:50" s="21" customFormat="1" ht="18.75">
      <c r="A208" s="26">
        <v>15</v>
      </c>
      <c r="B208" s="56" t="str">
        <f ca="1">INDIRECT(ADDRESS(COLUMN()+375,5,1,1,"данные АТС"))</f>
        <v>713,07</v>
      </c>
      <c r="C208" s="56" t="str">
        <f t="shared" ref="C208:Y208" ca="1" si="177">INDIRECT(ADDRESS(COLUMN()+375,5,1,1,"данные АТС"))</f>
        <v>424,44</v>
      </c>
      <c r="D208" s="56" t="str">
        <f t="shared" ca="1" si="177"/>
        <v>679,13</v>
      </c>
      <c r="E208" s="56" t="str">
        <f t="shared" ca="1" si="177"/>
        <v>696,27</v>
      </c>
      <c r="F208" s="56" t="str">
        <f t="shared" ca="1" si="177"/>
        <v>87,21</v>
      </c>
      <c r="G208" s="56" t="str">
        <f t="shared" ca="1" si="177"/>
        <v>61,39</v>
      </c>
      <c r="H208" s="56" t="str">
        <f t="shared" ca="1" si="177"/>
        <v>62,33</v>
      </c>
      <c r="I208" s="56" t="str">
        <f t="shared" ca="1" si="177"/>
        <v>70,45</v>
      </c>
      <c r="J208" s="56" t="str">
        <f t="shared" ca="1" si="177"/>
        <v>72,12</v>
      </c>
      <c r="K208" s="56" t="str">
        <f t="shared" ca="1" si="177"/>
        <v>71,69</v>
      </c>
      <c r="L208" s="56" t="str">
        <f t="shared" ca="1" si="177"/>
        <v>65,5</v>
      </c>
      <c r="M208" s="56" t="str">
        <f t="shared" ca="1" si="177"/>
        <v>63,16</v>
      </c>
      <c r="N208" s="56" t="str">
        <f t="shared" ca="1" si="177"/>
        <v>88,69</v>
      </c>
      <c r="O208" s="56" t="str">
        <f t="shared" ca="1" si="177"/>
        <v>81,49</v>
      </c>
      <c r="P208" s="56" t="str">
        <f t="shared" ca="1" si="177"/>
        <v>83,93</v>
      </c>
      <c r="Q208" s="56" t="str">
        <f t="shared" ca="1" si="177"/>
        <v>74</v>
      </c>
      <c r="R208" s="56" t="str">
        <f t="shared" ca="1" si="177"/>
        <v>30,89</v>
      </c>
      <c r="S208" s="56" t="str">
        <f t="shared" ca="1" si="177"/>
        <v>48,65</v>
      </c>
      <c r="T208" s="56" t="str">
        <f t="shared" ca="1" si="177"/>
        <v>75,14</v>
      </c>
      <c r="U208" s="56" t="str">
        <f t="shared" ca="1" si="177"/>
        <v>94,95</v>
      </c>
      <c r="V208" s="56" t="str">
        <f t="shared" ca="1" si="177"/>
        <v>133,52</v>
      </c>
      <c r="W208" s="56" t="str">
        <f t="shared" ca="1" si="177"/>
        <v>127,73</v>
      </c>
      <c r="X208" s="56" t="str">
        <f t="shared" ca="1" si="177"/>
        <v>128,88</v>
      </c>
      <c r="Y208" s="56" t="str">
        <f t="shared" ca="1" si="177"/>
        <v>741,94</v>
      </c>
      <c r="Z208" s="34"/>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row>
    <row r="209" spans="1:50" s="21" customFormat="1" ht="18.75">
      <c r="A209" s="26">
        <v>16</v>
      </c>
      <c r="B209" s="56" t="str">
        <f ca="1">INDIRECT(ADDRESS(COLUMN()+399,5,1,1,"данные АТС"))</f>
        <v>715,96</v>
      </c>
      <c r="C209" s="56" t="str">
        <f t="shared" ref="C209:Y209" ca="1" si="178">INDIRECT(ADDRESS(COLUMN()+399,5,1,1,"данные АТС"))</f>
        <v>707,64</v>
      </c>
      <c r="D209" s="56" t="str">
        <f t="shared" ca="1" si="178"/>
        <v>681,83</v>
      </c>
      <c r="E209" s="56" t="str">
        <f t="shared" ca="1" si="178"/>
        <v>681,22</v>
      </c>
      <c r="F209" s="56" t="str">
        <f t="shared" ca="1" si="178"/>
        <v>199,44</v>
      </c>
      <c r="G209" s="56" t="str">
        <f t="shared" ca="1" si="178"/>
        <v>47,42</v>
      </c>
      <c r="H209" s="56" t="str">
        <f t="shared" ca="1" si="178"/>
        <v>52,78</v>
      </c>
      <c r="I209" s="56" t="str">
        <f t="shared" ca="1" si="178"/>
        <v>52,31</v>
      </c>
      <c r="J209" s="56" t="str">
        <f t="shared" ca="1" si="178"/>
        <v>54,39</v>
      </c>
      <c r="K209" s="56" t="str">
        <f t="shared" ca="1" si="178"/>
        <v>52,63</v>
      </c>
      <c r="L209" s="56" t="str">
        <f t="shared" ca="1" si="178"/>
        <v>62,18</v>
      </c>
      <c r="M209" s="56" t="str">
        <f t="shared" ca="1" si="178"/>
        <v>59,51</v>
      </c>
      <c r="N209" s="56" t="str">
        <f t="shared" ca="1" si="178"/>
        <v>68,39</v>
      </c>
      <c r="O209" s="56" t="str">
        <f t="shared" ca="1" si="178"/>
        <v>51,59</v>
      </c>
      <c r="P209" s="56" t="str">
        <f t="shared" ca="1" si="178"/>
        <v>35,68</v>
      </c>
      <c r="Q209" s="56" t="str">
        <f t="shared" ca="1" si="178"/>
        <v>40,83</v>
      </c>
      <c r="R209" s="56" t="str">
        <f t="shared" ca="1" si="178"/>
        <v>18,15</v>
      </c>
      <c r="S209" s="56" t="str">
        <f t="shared" ca="1" si="178"/>
        <v>27,39</v>
      </c>
      <c r="T209" s="56" t="str">
        <f t="shared" ca="1" si="178"/>
        <v>53,17</v>
      </c>
      <c r="U209" s="56" t="str">
        <f t="shared" ca="1" si="178"/>
        <v>26,61</v>
      </c>
      <c r="V209" s="56" t="str">
        <f t="shared" ca="1" si="178"/>
        <v>100,01</v>
      </c>
      <c r="W209" s="56" t="str">
        <f t="shared" ca="1" si="178"/>
        <v>87,88</v>
      </c>
      <c r="X209" s="56" t="str">
        <f t="shared" ca="1" si="178"/>
        <v>87,24</v>
      </c>
      <c r="Y209" s="56" t="str">
        <f t="shared" ca="1" si="178"/>
        <v>122,54</v>
      </c>
      <c r="Z209" s="34"/>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row>
    <row r="210" spans="1:50" s="21" customFormat="1" ht="18.75">
      <c r="A210" s="26">
        <v>17</v>
      </c>
      <c r="B210" s="56" t="str">
        <f ca="1">INDIRECT(ADDRESS(COLUMN()+423,5,1,1,"данные АТС"))</f>
        <v>677,27</v>
      </c>
      <c r="C210" s="56" t="str">
        <f t="shared" ref="C210:Y210" ca="1" si="179">INDIRECT(ADDRESS(COLUMN()+423,5,1,1,"данные АТС"))</f>
        <v>676,94</v>
      </c>
      <c r="D210" s="56" t="str">
        <f t="shared" ca="1" si="179"/>
        <v>672,71</v>
      </c>
      <c r="E210" s="56" t="str">
        <f t="shared" ca="1" si="179"/>
        <v>619,6</v>
      </c>
      <c r="F210" s="56" t="str">
        <f t="shared" ca="1" si="179"/>
        <v>111,91</v>
      </c>
      <c r="G210" s="56" t="str">
        <f t="shared" ca="1" si="179"/>
        <v>32,18</v>
      </c>
      <c r="H210" s="56" t="str">
        <f t="shared" ca="1" si="179"/>
        <v>12,87</v>
      </c>
      <c r="I210" s="56" t="str">
        <f t="shared" ca="1" si="179"/>
        <v>40,59</v>
      </c>
      <c r="J210" s="56" t="str">
        <f t="shared" ca="1" si="179"/>
        <v>24,67</v>
      </c>
      <c r="K210" s="56" t="str">
        <f t="shared" ca="1" si="179"/>
        <v>0</v>
      </c>
      <c r="L210" s="56" t="str">
        <f t="shared" ca="1" si="179"/>
        <v>0</v>
      </c>
      <c r="M210" s="56" t="str">
        <f t="shared" ca="1" si="179"/>
        <v>0</v>
      </c>
      <c r="N210" s="56" t="str">
        <f t="shared" ca="1" si="179"/>
        <v>0,02</v>
      </c>
      <c r="O210" s="56" t="str">
        <f t="shared" ca="1" si="179"/>
        <v>2,99</v>
      </c>
      <c r="P210" s="56" t="str">
        <f t="shared" ca="1" si="179"/>
        <v>3</v>
      </c>
      <c r="Q210" s="56" t="str">
        <f t="shared" ca="1" si="179"/>
        <v>2,6</v>
      </c>
      <c r="R210" s="56" t="str">
        <f t="shared" ca="1" si="179"/>
        <v>0</v>
      </c>
      <c r="S210" s="56" t="str">
        <f t="shared" ca="1" si="179"/>
        <v>2,56</v>
      </c>
      <c r="T210" s="56" t="str">
        <f t="shared" ca="1" si="179"/>
        <v>2,9</v>
      </c>
      <c r="U210" s="56" t="str">
        <f t="shared" ca="1" si="179"/>
        <v>2,85</v>
      </c>
      <c r="V210" s="56" t="str">
        <f t="shared" ca="1" si="179"/>
        <v>730,99</v>
      </c>
      <c r="W210" s="56" t="str">
        <f t="shared" ca="1" si="179"/>
        <v>725,34</v>
      </c>
      <c r="X210" s="56" t="str">
        <f t="shared" ca="1" si="179"/>
        <v>707,82</v>
      </c>
      <c r="Y210" s="56" t="str">
        <f t="shared" ca="1" si="179"/>
        <v>691,1</v>
      </c>
      <c r="Z210" s="56"/>
      <c r="AA210" s="56"/>
      <c r="AB210" s="56"/>
      <c r="AC210" s="56"/>
      <c r="AD210" s="56"/>
      <c r="AE210" s="56"/>
      <c r="AF210" s="56"/>
      <c r="AG210" s="56"/>
      <c r="AH210" s="56"/>
      <c r="AI210" s="56"/>
      <c r="AJ210" s="56"/>
      <c r="AK210" s="56"/>
      <c r="AL210" s="56"/>
      <c r="AM210" s="56"/>
      <c r="AN210" s="56"/>
      <c r="AO210" s="56"/>
      <c r="AP210" s="50"/>
      <c r="AQ210" s="50"/>
      <c r="AR210" s="50"/>
      <c r="AS210" s="50"/>
      <c r="AT210" s="50"/>
      <c r="AU210" s="50"/>
      <c r="AV210" s="50"/>
      <c r="AW210" s="50"/>
      <c r="AX210" s="50"/>
    </row>
    <row r="211" spans="1:50" s="21" customFormat="1" ht="18.75">
      <c r="A211" s="135">
        <v>18</v>
      </c>
      <c r="B211" s="56" t="str">
        <f ca="1">INDIRECT(ADDRESS(COLUMN()+447,5,1,1,"данные АТС"))</f>
        <v>666,12</v>
      </c>
      <c r="C211" s="56" t="str">
        <f t="shared" ref="C211:H211" ca="1" si="180">INDIRECT(ADDRESS(COLUMN()+447,5,1,1,"данные АТС"))</f>
        <v>122,71</v>
      </c>
      <c r="D211" s="56" t="str">
        <f t="shared" ca="1" si="180"/>
        <v>663</v>
      </c>
      <c r="E211" s="56" t="str">
        <f t="shared" ca="1" si="180"/>
        <v>87,13</v>
      </c>
      <c r="F211" s="56" t="str">
        <f t="shared" ca="1" si="180"/>
        <v>22,88</v>
      </c>
      <c r="G211" s="56" t="str">
        <f t="shared" ca="1" si="180"/>
        <v>0,04</v>
      </c>
      <c r="H211" s="56" t="str">
        <f t="shared" ca="1" si="180"/>
        <v>352,5</v>
      </c>
      <c r="I211" s="56" t="str">
        <f t="shared" ref="I211:Y211" ca="1" si="181">INDIRECT(ADDRESS(COLUMN()+447,5,1,1,"данные АТС"))</f>
        <v>357,62</v>
      </c>
      <c r="J211" s="56" t="str">
        <f t="shared" ca="1" si="181"/>
        <v>339,58</v>
      </c>
      <c r="K211" s="56" t="str">
        <f t="shared" ca="1" si="181"/>
        <v>358,62</v>
      </c>
      <c r="L211" s="56" t="str">
        <f t="shared" ca="1" si="181"/>
        <v>0,03</v>
      </c>
      <c r="M211" s="56" t="str">
        <f t="shared" ca="1" si="181"/>
        <v>0,03</v>
      </c>
      <c r="N211" s="56" t="str">
        <f t="shared" ca="1" si="181"/>
        <v>0,03</v>
      </c>
      <c r="O211" s="56" t="str">
        <f t="shared" ca="1" si="181"/>
        <v>335,18</v>
      </c>
      <c r="P211" s="56" t="str">
        <f t="shared" ca="1" si="181"/>
        <v>0,03</v>
      </c>
      <c r="Q211" s="56" t="str">
        <f t="shared" ca="1" si="181"/>
        <v>0,02</v>
      </c>
      <c r="R211" s="56" t="str">
        <f t="shared" ca="1" si="181"/>
        <v>0,05</v>
      </c>
      <c r="S211" s="56" t="str">
        <f t="shared" ca="1" si="181"/>
        <v>2,58</v>
      </c>
      <c r="T211" s="56" t="str">
        <f t="shared" ca="1" si="181"/>
        <v>0,02</v>
      </c>
      <c r="U211" s="56" t="str">
        <f t="shared" ca="1" si="181"/>
        <v>337,8</v>
      </c>
      <c r="V211" s="56" t="str">
        <f t="shared" ca="1" si="181"/>
        <v>33,73</v>
      </c>
      <c r="W211" s="56" t="str">
        <f t="shared" ca="1" si="181"/>
        <v>73,82</v>
      </c>
      <c r="X211" s="56" t="str">
        <f t="shared" ca="1" si="181"/>
        <v>45,8</v>
      </c>
      <c r="Y211" s="56" t="str">
        <f t="shared" ca="1" si="181"/>
        <v>40,83</v>
      </c>
      <c r="Z211" s="34"/>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row>
    <row r="212" spans="1:50" s="21" customFormat="1" ht="18.75">
      <c r="A212" s="26">
        <v>19</v>
      </c>
      <c r="B212" s="56" t="str">
        <f ca="1">INDIRECT(ADDRESS(COLUMN()+471,5,1,1,"данные АТС"))</f>
        <v>638,83</v>
      </c>
      <c r="C212" s="56" t="str">
        <f t="shared" ref="C212:Y212" ca="1" si="182">INDIRECT(ADDRESS(COLUMN()+471,5,1,1,"данные АТС"))</f>
        <v>58,74</v>
      </c>
      <c r="D212" s="56" t="str">
        <f t="shared" ca="1" si="182"/>
        <v>605,53</v>
      </c>
      <c r="E212" s="56" t="str">
        <f t="shared" ca="1" si="182"/>
        <v>131,63</v>
      </c>
      <c r="F212" s="56" t="str">
        <f t="shared" ca="1" si="182"/>
        <v>0</v>
      </c>
      <c r="G212" s="56" t="str">
        <f t="shared" ca="1" si="182"/>
        <v>0</v>
      </c>
      <c r="H212" s="56" t="str">
        <f t="shared" ca="1" si="182"/>
        <v>0</v>
      </c>
      <c r="I212" s="56" t="str">
        <f t="shared" ca="1" si="182"/>
        <v>0</v>
      </c>
      <c r="J212" s="56" t="str">
        <f t="shared" ca="1" si="182"/>
        <v>0,17</v>
      </c>
      <c r="K212" s="56" t="str">
        <f t="shared" ca="1" si="182"/>
        <v>0,11</v>
      </c>
      <c r="L212" s="56" t="str">
        <f t="shared" ca="1" si="182"/>
        <v>0,18</v>
      </c>
      <c r="M212" s="56" t="str">
        <f t="shared" ca="1" si="182"/>
        <v>0,09</v>
      </c>
      <c r="N212" s="56" t="str">
        <f t="shared" ca="1" si="182"/>
        <v>0,1</v>
      </c>
      <c r="O212" s="56" t="str">
        <f t="shared" ca="1" si="182"/>
        <v>374,35</v>
      </c>
      <c r="P212" s="56" t="str">
        <f t="shared" ca="1" si="182"/>
        <v>0,26</v>
      </c>
      <c r="Q212" s="56" t="str">
        <f t="shared" ca="1" si="182"/>
        <v>0,3</v>
      </c>
      <c r="R212" s="56" t="str">
        <f t="shared" ca="1" si="182"/>
        <v>379,06</v>
      </c>
      <c r="S212" s="56" t="str">
        <f t="shared" ca="1" si="182"/>
        <v>0</v>
      </c>
      <c r="T212" s="56" t="str">
        <f t="shared" ca="1" si="182"/>
        <v>0</v>
      </c>
      <c r="U212" s="56" t="str">
        <f t="shared" ca="1" si="182"/>
        <v>0</v>
      </c>
      <c r="V212" s="56" t="str">
        <f t="shared" ca="1" si="182"/>
        <v>446,4</v>
      </c>
      <c r="W212" s="56" t="str">
        <f t="shared" ca="1" si="182"/>
        <v>47,6</v>
      </c>
      <c r="X212" s="56" t="str">
        <f t="shared" ca="1" si="182"/>
        <v>660,73</v>
      </c>
      <c r="Y212" s="56" t="str">
        <f t="shared" ca="1" si="182"/>
        <v>683,39</v>
      </c>
      <c r="Z212" s="34"/>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row>
    <row r="213" spans="1:50" s="21" customFormat="1" ht="18.75">
      <c r="A213" s="26">
        <v>20</v>
      </c>
      <c r="B213" s="56" t="str">
        <f ca="1">INDIRECT(ADDRESS(COLUMN()+495,5,1,1,"данные АТС"))</f>
        <v>675,29</v>
      </c>
      <c r="C213" s="56" t="str">
        <f t="shared" ref="C213:Y213" ca="1" si="183">INDIRECT(ADDRESS(COLUMN()+495,5,1,1,"данные АТС"))</f>
        <v>672,3</v>
      </c>
      <c r="D213" s="56" t="str">
        <f t="shared" ca="1" si="183"/>
        <v>638,29</v>
      </c>
      <c r="E213" s="56" t="str">
        <f t="shared" ca="1" si="183"/>
        <v>60,79</v>
      </c>
      <c r="F213" s="56" t="str">
        <f t="shared" ca="1" si="183"/>
        <v>0,01</v>
      </c>
      <c r="G213" s="56" t="str">
        <f t="shared" ca="1" si="183"/>
        <v>0</v>
      </c>
      <c r="H213" s="56" t="str">
        <f t="shared" ca="1" si="183"/>
        <v>0</v>
      </c>
      <c r="I213" s="56" t="str">
        <f t="shared" ca="1" si="183"/>
        <v>0,02</v>
      </c>
      <c r="J213" s="56" t="str">
        <f t="shared" ca="1" si="183"/>
        <v>0,11</v>
      </c>
      <c r="K213" s="56" t="str">
        <f t="shared" ca="1" si="183"/>
        <v>0,1</v>
      </c>
      <c r="L213" s="56" t="str">
        <f t="shared" ca="1" si="183"/>
        <v>0</v>
      </c>
      <c r="M213" s="56" t="str">
        <f t="shared" ca="1" si="183"/>
        <v>0,06</v>
      </c>
      <c r="N213" s="56" t="str">
        <f t="shared" ca="1" si="183"/>
        <v>0,07</v>
      </c>
      <c r="O213" s="56" t="str">
        <f t="shared" ca="1" si="183"/>
        <v>0</v>
      </c>
      <c r="P213" s="56" t="str">
        <f t="shared" ca="1" si="183"/>
        <v>0,12</v>
      </c>
      <c r="Q213" s="56" t="str">
        <f t="shared" ca="1" si="183"/>
        <v>0,53</v>
      </c>
      <c r="R213" s="56" t="str">
        <f t="shared" ca="1" si="183"/>
        <v>0,46</v>
      </c>
      <c r="S213" s="56" t="str">
        <f t="shared" ca="1" si="183"/>
        <v>0,43</v>
      </c>
      <c r="T213" s="56" t="str">
        <f t="shared" ca="1" si="183"/>
        <v>0</v>
      </c>
      <c r="U213" s="56" t="str">
        <f t="shared" ca="1" si="183"/>
        <v>0,8</v>
      </c>
      <c r="V213" s="56" t="str">
        <f t="shared" ca="1" si="183"/>
        <v>413,86</v>
      </c>
      <c r="W213" s="56" t="str">
        <f t="shared" ca="1" si="183"/>
        <v>26,84</v>
      </c>
      <c r="X213" s="56" t="str">
        <f t="shared" ca="1" si="183"/>
        <v>67,13</v>
      </c>
      <c r="Y213" s="56" t="str">
        <f t="shared" ca="1" si="183"/>
        <v>71,52</v>
      </c>
      <c r="Z213" s="34"/>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row>
    <row r="214" spans="1:50" s="21" customFormat="1" ht="18.75">
      <c r="A214" s="26">
        <v>21</v>
      </c>
      <c r="B214" s="56" t="str">
        <f ca="1">INDIRECT(ADDRESS(COLUMN()+519,5,1,1,"данные АТС"))</f>
        <v>148,42</v>
      </c>
      <c r="C214" s="56" t="str">
        <f t="shared" ref="C214:Y214" ca="1" si="184">INDIRECT(ADDRESS(COLUMN()+519,5,1,1,"данные АТС"))</f>
        <v>692,51</v>
      </c>
      <c r="D214" s="56" t="str">
        <f t="shared" ca="1" si="184"/>
        <v>665,58</v>
      </c>
      <c r="E214" s="56" t="str">
        <f t="shared" ca="1" si="184"/>
        <v>680,92</v>
      </c>
      <c r="F214" s="56" t="str">
        <f t="shared" ca="1" si="184"/>
        <v>0</v>
      </c>
      <c r="G214" s="56" t="str">
        <f t="shared" ca="1" si="184"/>
        <v>0</v>
      </c>
      <c r="H214" s="56" t="str">
        <f t="shared" ca="1" si="184"/>
        <v>0</v>
      </c>
      <c r="I214" s="56" t="str">
        <f t="shared" ca="1" si="184"/>
        <v>0</v>
      </c>
      <c r="J214" s="56" t="str">
        <f t="shared" ca="1" si="184"/>
        <v>0,01</v>
      </c>
      <c r="K214" s="56" t="str">
        <f t="shared" ca="1" si="184"/>
        <v>0,02</v>
      </c>
      <c r="L214" s="56" t="str">
        <f t="shared" ca="1" si="184"/>
        <v>0,07</v>
      </c>
      <c r="M214" s="56" t="str">
        <f t="shared" ca="1" si="184"/>
        <v>0,09</v>
      </c>
      <c r="N214" s="56" t="str">
        <f t="shared" ca="1" si="184"/>
        <v>0,15</v>
      </c>
      <c r="O214" s="56" t="str">
        <f t="shared" ca="1" si="184"/>
        <v>0,06</v>
      </c>
      <c r="P214" s="56" t="str">
        <f t="shared" ca="1" si="184"/>
        <v>0,16</v>
      </c>
      <c r="Q214" s="56" t="str">
        <f t="shared" ca="1" si="184"/>
        <v>0,17</v>
      </c>
      <c r="R214" s="56" t="str">
        <f t="shared" ca="1" si="184"/>
        <v>0,23</v>
      </c>
      <c r="S214" s="56" t="str">
        <f t="shared" ca="1" si="184"/>
        <v>0</v>
      </c>
      <c r="T214" s="56" t="str">
        <f t="shared" ca="1" si="184"/>
        <v>3,04</v>
      </c>
      <c r="U214" s="56" t="str">
        <f t="shared" ca="1" si="184"/>
        <v>3,45</v>
      </c>
      <c r="V214" s="56" t="str">
        <f t="shared" ca="1" si="184"/>
        <v>449,6</v>
      </c>
      <c r="W214" s="56" t="str">
        <f t="shared" ca="1" si="184"/>
        <v>97,33</v>
      </c>
      <c r="X214" s="56" t="str">
        <f t="shared" ca="1" si="184"/>
        <v>727,58</v>
      </c>
      <c r="Y214" s="56" t="str">
        <f t="shared" ca="1" si="184"/>
        <v>728,16</v>
      </c>
      <c r="Z214" s="34"/>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row>
    <row r="215" spans="1:50" s="21" customFormat="1" ht="18.75">
      <c r="A215" s="26">
        <v>22</v>
      </c>
      <c r="B215" s="56" t="str">
        <f ca="1">INDIRECT(ADDRESS(COLUMN()+543,5,1,1,"данные АТС"))</f>
        <v>56,14</v>
      </c>
      <c r="C215" s="56" t="str">
        <f t="shared" ref="C215:Y215" ca="1" si="185">INDIRECT(ADDRESS(COLUMN()+543,5,1,1,"данные АТС"))</f>
        <v>54,1</v>
      </c>
      <c r="D215" s="56" t="str">
        <f t="shared" ca="1" si="185"/>
        <v>59,16</v>
      </c>
      <c r="E215" s="56" t="str">
        <f t="shared" ca="1" si="185"/>
        <v>20,28</v>
      </c>
      <c r="F215" s="56" t="str">
        <f t="shared" ca="1" si="185"/>
        <v>124,16</v>
      </c>
      <c r="G215" s="56" t="str">
        <f t="shared" ca="1" si="185"/>
        <v>0</v>
      </c>
      <c r="H215" s="56" t="str">
        <f t="shared" ca="1" si="185"/>
        <v>0</v>
      </c>
      <c r="I215" s="56" t="str">
        <f t="shared" ca="1" si="185"/>
        <v>0</v>
      </c>
      <c r="J215" s="56" t="str">
        <f t="shared" ca="1" si="185"/>
        <v>0</v>
      </c>
      <c r="K215" s="56" t="str">
        <f t="shared" ca="1" si="185"/>
        <v>0</v>
      </c>
      <c r="L215" s="56" t="str">
        <f t="shared" ca="1" si="185"/>
        <v>0</v>
      </c>
      <c r="M215" s="56" t="str">
        <f t="shared" ca="1" si="185"/>
        <v>0</v>
      </c>
      <c r="N215" s="56" t="str">
        <f t="shared" ca="1" si="185"/>
        <v>0,01</v>
      </c>
      <c r="O215" s="56" t="str">
        <f t="shared" ca="1" si="185"/>
        <v>0,01</v>
      </c>
      <c r="P215" s="56" t="str">
        <f t="shared" ca="1" si="185"/>
        <v>0</v>
      </c>
      <c r="Q215" s="56" t="str">
        <f t="shared" ca="1" si="185"/>
        <v>0,01</v>
      </c>
      <c r="R215" s="56" t="str">
        <f t="shared" ca="1" si="185"/>
        <v>0</v>
      </c>
      <c r="S215" s="56" t="str">
        <f t="shared" ca="1" si="185"/>
        <v>0</v>
      </c>
      <c r="T215" s="56" t="str">
        <f t="shared" ca="1" si="185"/>
        <v>0</v>
      </c>
      <c r="U215" s="56" t="str">
        <f t="shared" ca="1" si="185"/>
        <v>1,48</v>
      </c>
      <c r="V215" s="56" t="str">
        <f t="shared" ca="1" si="185"/>
        <v>75,79</v>
      </c>
      <c r="W215" s="56" t="str">
        <f t="shared" ca="1" si="185"/>
        <v>68,92</v>
      </c>
      <c r="X215" s="56" t="str">
        <f t="shared" ca="1" si="185"/>
        <v>92,16</v>
      </c>
      <c r="Y215" s="56" t="str">
        <f t="shared" ca="1" si="185"/>
        <v>105,49</v>
      </c>
      <c r="Z215" s="34"/>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row>
    <row r="216" spans="1:50" s="21" customFormat="1" ht="18.75">
      <c r="A216" s="26">
        <v>23</v>
      </c>
      <c r="B216" s="56" t="str">
        <f ca="1">INDIRECT(ADDRESS(COLUMN()+567,5,1,1,"данные АТС"))</f>
        <v>121,61</v>
      </c>
      <c r="C216" s="56" t="str">
        <f t="shared" ref="C216:Y216" ca="1" si="186">INDIRECT(ADDRESS(COLUMN()+567,5,1,1,"данные АТС"))</f>
        <v>690,92</v>
      </c>
      <c r="D216" s="56" t="str">
        <f t="shared" ca="1" si="186"/>
        <v>609,87</v>
      </c>
      <c r="E216" s="56" t="str">
        <f t="shared" ca="1" si="186"/>
        <v>574,49</v>
      </c>
      <c r="F216" s="56" t="str">
        <f t="shared" ca="1" si="186"/>
        <v>605,4</v>
      </c>
      <c r="G216" s="56" t="str">
        <f t="shared" ca="1" si="186"/>
        <v>41,67</v>
      </c>
      <c r="H216" s="56" t="str">
        <f t="shared" ca="1" si="186"/>
        <v>0</v>
      </c>
      <c r="I216" s="56" t="str">
        <f t="shared" ca="1" si="186"/>
        <v>0,01</v>
      </c>
      <c r="J216" s="56" t="str">
        <f t="shared" ca="1" si="186"/>
        <v>0,21</v>
      </c>
      <c r="K216" s="56" t="str">
        <f t="shared" ca="1" si="186"/>
        <v>0,22</v>
      </c>
      <c r="L216" s="56" t="str">
        <f t="shared" ca="1" si="186"/>
        <v>0,12</v>
      </c>
      <c r="M216" s="56" t="str">
        <f t="shared" ca="1" si="186"/>
        <v>0,08</v>
      </c>
      <c r="N216" s="56" t="str">
        <f t="shared" ca="1" si="186"/>
        <v>433,01</v>
      </c>
      <c r="O216" s="56" t="str">
        <f t="shared" ca="1" si="186"/>
        <v>0,2</v>
      </c>
      <c r="P216" s="56" t="str">
        <f t="shared" ca="1" si="186"/>
        <v>0,01</v>
      </c>
      <c r="Q216" s="56" t="str">
        <f t="shared" ca="1" si="186"/>
        <v>421,52</v>
      </c>
      <c r="R216" s="56" t="str">
        <f t="shared" ca="1" si="186"/>
        <v>425,38</v>
      </c>
      <c r="S216" s="56" t="str">
        <f t="shared" ca="1" si="186"/>
        <v>0,33</v>
      </c>
      <c r="T216" s="56" t="str">
        <f t="shared" ca="1" si="186"/>
        <v>0</v>
      </c>
      <c r="U216" s="56" t="str">
        <f t="shared" ca="1" si="186"/>
        <v>500,92</v>
      </c>
      <c r="V216" s="56" t="str">
        <f t="shared" ca="1" si="186"/>
        <v>209,05</v>
      </c>
      <c r="W216" s="56" t="str">
        <f t="shared" ca="1" si="186"/>
        <v>690,8</v>
      </c>
      <c r="X216" s="56" t="str">
        <f t="shared" ca="1" si="186"/>
        <v>583,62</v>
      </c>
      <c r="Y216" s="56" t="str">
        <f t="shared" ca="1" si="186"/>
        <v>578,53</v>
      </c>
      <c r="Z216" s="34"/>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row>
    <row r="217" spans="1:50" s="21" customFormat="1" ht="18.75">
      <c r="A217" s="26">
        <v>24</v>
      </c>
      <c r="B217" s="56" t="str">
        <f ca="1">INDIRECT(ADDRESS(COLUMN()+591,5,1,1,"данные АТС"))</f>
        <v>694,09</v>
      </c>
      <c r="C217" s="56" t="str">
        <f t="shared" ref="C217:Y217" ca="1" si="187">INDIRECT(ADDRESS(COLUMN()+591,5,1,1,"данные АТС"))</f>
        <v>709,88</v>
      </c>
      <c r="D217" s="56" t="str">
        <f t="shared" ca="1" si="187"/>
        <v>699,27</v>
      </c>
      <c r="E217" s="56" t="str">
        <f t="shared" ca="1" si="187"/>
        <v>54,98</v>
      </c>
      <c r="F217" s="56" t="str">
        <f t="shared" ca="1" si="187"/>
        <v>0</v>
      </c>
      <c r="G217" s="56" t="str">
        <f t="shared" ca="1" si="187"/>
        <v>0</v>
      </c>
      <c r="H217" s="56" t="str">
        <f t="shared" ca="1" si="187"/>
        <v>0</v>
      </c>
      <c r="I217" s="56" t="str">
        <f t="shared" ca="1" si="187"/>
        <v>0</v>
      </c>
      <c r="J217" s="56" t="str">
        <f t="shared" ca="1" si="187"/>
        <v>0,33</v>
      </c>
      <c r="K217" s="56" t="str">
        <f t="shared" ca="1" si="187"/>
        <v>0,26</v>
      </c>
      <c r="L217" s="56" t="str">
        <f t="shared" ca="1" si="187"/>
        <v>0,01</v>
      </c>
      <c r="M217" s="56" t="str">
        <f t="shared" ca="1" si="187"/>
        <v>0,33</v>
      </c>
      <c r="N217" s="56" t="str">
        <f t="shared" ca="1" si="187"/>
        <v>0,56</v>
      </c>
      <c r="O217" s="56" t="str">
        <f t="shared" ca="1" si="187"/>
        <v>0,53</v>
      </c>
      <c r="P217" s="56" t="str">
        <f t="shared" ca="1" si="187"/>
        <v>388,36</v>
      </c>
      <c r="Q217" s="56" t="str">
        <f t="shared" ca="1" si="187"/>
        <v>428,41</v>
      </c>
      <c r="R217" s="56" t="str">
        <f t="shared" ca="1" si="187"/>
        <v>431,16</v>
      </c>
      <c r="S217" s="56" t="str">
        <f t="shared" ca="1" si="187"/>
        <v>457,29</v>
      </c>
      <c r="T217" s="56" t="str">
        <f t="shared" ca="1" si="187"/>
        <v>0</v>
      </c>
      <c r="U217" s="56" t="str">
        <f t="shared" ca="1" si="187"/>
        <v>477,57</v>
      </c>
      <c r="V217" s="56" t="str">
        <f t="shared" ca="1" si="187"/>
        <v>580,19</v>
      </c>
      <c r="W217" s="56" t="str">
        <f t="shared" ca="1" si="187"/>
        <v>99,24</v>
      </c>
      <c r="X217" s="56" t="str">
        <f t="shared" ca="1" si="187"/>
        <v>410,21</v>
      </c>
      <c r="Y217" s="56" t="str">
        <f t="shared" ca="1" si="187"/>
        <v>391,19</v>
      </c>
      <c r="Z217" s="34"/>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row>
    <row r="218" spans="1:50" s="21" customFormat="1" ht="18.75">
      <c r="A218" s="26">
        <v>25</v>
      </c>
      <c r="B218" s="56" t="str">
        <f ca="1">INDIRECT(ADDRESS(COLUMN()+615,5,1,1,"данные АТС"))</f>
        <v>685,25</v>
      </c>
      <c r="C218" s="56" t="str">
        <f t="shared" ref="C218:Y218" ca="1" si="188">INDIRECT(ADDRESS(COLUMN()+615,5,1,1,"данные АТС"))</f>
        <v>381,91</v>
      </c>
      <c r="D218" s="56" t="str">
        <f t="shared" ca="1" si="188"/>
        <v>184,01</v>
      </c>
      <c r="E218" s="56" t="str">
        <f t="shared" ca="1" si="188"/>
        <v>101,93</v>
      </c>
      <c r="F218" s="56" t="str">
        <f t="shared" ca="1" si="188"/>
        <v>0</v>
      </c>
      <c r="G218" s="56" t="str">
        <f t="shared" ca="1" si="188"/>
        <v>0</v>
      </c>
      <c r="H218" s="56" t="str">
        <f t="shared" ca="1" si="188"/>
        <v>0</v>
      </c>
      <c r="I218" s="56" t="str">
        <f t="shared" ca="1" si="188"/>
        <v>0,04</v>
      </c>
      <c r="J218" s="56" t="str">
        <f t="shared" ca="1" si="188"/>
        <v>0,18</v>
      </c>
      <c r="K218" s="56" t="str">
        <f t="shared" ca="1" si="188"/>
        <v>0,03</v>
      </c>
      <c r="L218" s="56" t="str">
        <f t="shared" ca="1" si="188"/>
        <v>2,02</v>
      </c>
      <c r="M218" s="56" t="str">
        <f t="shared" ca="1" si="188"/>
        <v>0,29</v>
      </c>
      <c r="N218" s="56" t="str">
        <f t="shared" ca="1" si="188"/>
        <v>0,16</v>
      </c>
      <c r="O218" s="56" t="str">
        <f t="shared" ca="1" si="188"/>
        <v>0,01</v>
      </c>
      <c r="P218" s="56" t="str">
        <f t="shared" ca="1" si="188"/>
        <v>0,1</v>
      </c>
      <c r="Q218" s="56" t="str">
        <f t="shared" ca="1" si="188"/>
        <v>1,56</v>
      </c>
      <c r="R218" s="56" t="str">
        <f t="shared" ca="1" si="188"/>
        <v>0,3</v>
      </c>
      <c r="S218" s="56" t="str">
        <f t="shared" ca="1" si="188"/>
        <v>0,12</v>
      </c>
      <c r="T218" s="56" t="str">
        <f t="shared" ca="1" si="188"/>
        <v>0</v>
      </c>
      <c r="U218" s="56" t="str">
        <f t="shared" ca="1" si="188"/>
        <v>495,78</v>
      </c>
      <c r="V218" s="56" t="str">
        <f t="shared" ca="1" si="188"/>
        <v>517,22</v>
      </c>
      <c r="W218" s="56" t="str">
        <f t="shared" ca="1" si="188"/>
        <v>83,02</v>
      </c>
      <c r="X218" s="56" t="str">
        <f t="shared" ca="1" si="188"/>
        <v>77,73</v>
      </c>
      <c r="Y218" s="56" t="str">
        <f t="shared" ca="1" si="188"/>
        <v>698,67</v>
      </c>
      <c r="Z218" s="34"/>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row>
    <row r="219" spans="1:50" s="21" customFormat="1" ht="18.75">
      <c r="A219" s="26">
        <v>26</v>
      </c>
      <c r="B219" s="56" t="str">
        <f ca="1">INDIRECT(ADDRESS(COLUMN()+639,5,1,1,"данные АТС"))</f>
        <v>650,06</v>
      </c>
      <c r="C219" s="56" t="str">
        <f t="shared" ref="C219:Y219" ca="1" si="189">INDIRECT(ADDRESS(COLUMN()+639,5,1,1,"данные АТС"))</f>
        <v>165,88</v>
      </c>
      <c r="D219" s="56" t="str">
        <f t="shared" ca="1" si="189"/>
        <v>577,18</v>
      </c>
      <c r="E219" s="56" t="str">
        <f t="shared" ca="1" si="189"/>
        <v>592,92</v>
      </c>
      <c r="F219" s="56" t="str">
        <f t="shared" ca="1" si="189"/>
        <v>0</v>
      </c>
      <c r="G219" s="56" t="str">
        <f t="shared" ca="1" si="189"/>
        <v>0</v>
      </c>
      <c r="H219" s="56" t="str">
        <f t="shared" ca="1" si="189"/>
        <v>0</v>
      </c>
      <c r="I219" s="56" t="str">
        <f t="shared" ca="1" si="189"/>
        <v>0,02</v>
      </c>
      <c r="J219" s="56" t="str">
        <f t="shared" ca="1" si="189"/>
        <v>0,09</v>
      </c>
      <c r="K219" s="56" t="str">
        <f t="shared" ca="1" si="189"/>
        <v>0,06</v>
      </c>
      <c r="L219" s="56" t="str">
        <f t="shared" ca="1" si="189"/>
        <v>0,01</v>
      </c>
      <c r="M219" s="56" t="str">
        <f t="shared" ca="1" si="189"/>
        <v>0,01</v>
      </c>
      <c r="N219" s="56" t="str">
        <f t="shared" ca="1" si="189"/>
        <v>0</v>
      </c>
      <c r="O219" s="56" t="str">
        <f t="shared" ca="1" si="189"/>
        <v>0</v>
      </c>
      <c r="P219" s="56" t="str">
        <f t="shared" ca="1" si="189"/>
        <v>9,54</v>
      </c>
      <c r="Q219" s="56" t="str">
        <f t="shared" ca="1" si="189"/>
        <v>0,7</v>
      </c>
      <c r="R219" s="56" t="str">
        <f t="shared" ca="1" si="189"/>
        <v>0,03</v>
      </c>
      <c r="S219" s="56" t="str">
        <f t="shared" ca="1" si="189"/>
        <v>0</v>
      </c>
      <c r="T219" s="56" t="str">
        <f t="shared" ca="1" si="189"/>
        <v>0</v>
      </c>
      <c r="U219" s="56" t="str">
        <f t="shared" ca="1" si="189"/>
        <v>0</v>
      </c>
      <c r="V219" s="56" t="str">
        <f t="shared" ca="1" si="189"/>
        <v>491,97</v>
      </c>
      <c r="W219" s="56" t="str">
        <f t="shared" ca="1" si="189"/>
        <v>25,05</v>
      </c>
      <c r="X219" s="56" t="str">
        <f t="shared" ca="1" si="189"/>
        <v>41,26</v>
      </c>
      <c r="Y219" s="56" t="str">
        <f t="shared" ca="1" si="189"/>
        <v>102,32</v>
      </c>
      <c r="Z219" s="34"/>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row>
    <row r="220" spans="1:50" s="21" customFormat="1" ht="18.75">
      <c r="A220" s="26">
        <v>27</v>
      </c>
      <c r="B220" s="56" t="str">
        <f ca="1">INDIRECT(ADDRESS(COLUMN()+663,5,1,1,"данные АТС"))</f>
        <v>105,11</v>
      </c>
      <c r="C220" s="56" t="str">
        <f t="shared" ref="C220:Y220" ca="1" si="190">INDIRECT(ADDRESS(COLUMN()+663,5,1,1,"данные АТС"))</f>
        <v>120,41</v>
      </c>
      <c r="D220" s="56" t="str">
        <f t="shared" ca="1" si="190"/>
        <v>110,41</v>
      </c>
      <c r="E220" s="56" t="str">
        <f t="shared" ca="1" si="190"/>
        <v>10,89</v>
      </c>
      <c r="F220" s="56" t="str">
        <f t="shared" ca="1" si="190"/>
        <v>0</v>
      </c>
      <c r="G220" s="56" t="str">
        <f t="shared" ca="1" si="190"/>
        <v>0</v>
      </c>
      <c r="H220" s="56" t="str">
        <f t="shared" ca="1" si="190"/>
        <v>0</v>
      </c>
      <c r="I220" s="56" t="str">
        <f t="shared" ca="1" si="190"/>
        <v>0</v>
      </c>
      <c r="J220" s="56" t="str">
        <f t="shared" ca="1" si="190"/>
        <v>0</v>
      </c>
      <c r="K220" s="56" t="str">
        <f t="shared" ca="1" si="190"/>
        <v>0</v>
      </c>
      <c r="L220" s="56" t="str">
        <f t="shared" ca="1" si="190"/>
        <v>0</v>
      </c>
      <c r="M220" s="56" t="str">
        <f t="shared" ca="1" si="190"/>
        <v>0</v>
      </c>
      <c r="N220" s="56" t="str">
        <f t="shared" ca="1" si="190"/>
        <v>0,04</v>
      </c>
      <c r="O220" s="56" t="str">
        <f t="shared" ca="1" si="190"/>
        <v>0</v>
      </c>
      <c r="P220" s="56" t="str">
        <f t="shared" ca="1" si="190"/>
        <v>0</v>
      </c>
      <c r="Q220" s="56" t="str">
        <f t="shared" ca="1" si="190"/>
        <v>0,28</v>
      </c>
      <c r="R220" s="56" t="str">
        <f t="shared" ca="1" si="190"/>
        <v>0,44</v>
      </c>
      <c r="S220" s="56" t="str">
        <f t="shared" ca="1" si="190"/>
        <v>0</v>
      </c>
      <c r="T220" s="56" t="str">
        <f t="shared" ca="1" si="190"/>
        <v>0</v>
      </c>
      <c r="U220" s="56" t="str">
        <f t="shared" ca="1" si="190"/>
        <v>0,01</v>
      </c>
      <c r="V220" s="56" t="str">
        <f t="shared" ca="1" si="190"/>
        <v>505,63</v>
      </c>
      <c r="W220" s="56" t="str">
        <f t="shared" ca="1" si="190"/>
        <v>73,05</v>
      </c>
      <c r="X220" s="56" t="str">
        <f t="shared" ca="1" si="190"/>
        <v>44,21</v>
      </c>
      <c r="Y220" s="56" t="str">
        <f t="shared" ca="1" si="190"/>
        <v>37,5</v>
      </c>
      <c r="Z220" s="34"/>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row>
    <row r="221" spans="1:50" s="21" customFormat="1" ht="18.75">
      <c r="A221" s="26">
        <v>28</v>
      </c>
      <c r="B221" s="56" t="str">
        <f ca="1">INDIRECT(ADDRESS(COLUMN()+687,5,1,1,"данные АТС"))</f>
        <v>127,7</v>
      </c>
      <c r="C221" s="56" t="str">
        <f t="shared" ref="C221:Y221" ca="1" si="191">INDIRECT(ADDRESS(COLUMN()+687,5,1,1,"данные АТС"))</f>
        <v>49,01</v>
      </c>
      <c r="D221" s="56" t="str">
        <f t="shared" ca="1" si="191"/>
        <v>22,38</v>
      </c>
      <c r="E221" s="56" t="str">
        <f t="shared" ca="1" si="191"/>
        <v>46,77</v>
      </c>
      <c r="F221" s="56" t="str">
        <f t="shared" ca="1" si="191"/>
        <v>0</v>
      </c>
      <c r="G221" s="56" t="str">
        <f t="shared" ca="1" si="191"/>
        <v>0</v>
      </c>
      <c r="H221" s="56" t="str">
        <f t="shared" ca="1" si="191"/>
        <v>0</v>
      </c>
      <c r="I221" s="56" t="str">
        <f t="shared" ca="1" si="191"/>
        <v>0</v>
      </c>
      <c r="J221" s="56" t="str">
        <f t="shared" ca="1" si="191"/>
        <v>0,09</v>
      </c>
      <c r="K221" s="56" t="str">
        <f t="shared" ca="1" si="191"/>
        <v>0,19</v>
      </c>
      <c r="L221" s="56" t="str">
        <f t="shared" ca="1" si="191"/>
        <v>0,19</v>
      </c>
      <c r="M221" s="56" t="str">
        <f t="shared" ca="1" si="191"/>
        <v>0,23</v>
      </c>
      <c r="N221" s="56" t="str">
        <f t="shared" ca="1" si="191"/>
        <v>0,21</v>
      </c>
      <c r="O221" s="56" t="str">
        <f t="shared" ca="1" si="191"/>
        <v>1,05</v>
      </c>
      <c r="P221" s="56" t="str">
        <f t="shared" ca="1" si="191"/>
        <v>443,17</v>
      </c>
      <c r="Q221" s="56" t="str">
        <f t="shared" ca="1" si="191"/>
        <v>455,76</v>
      </c>
      <c r="R221" s="56" t="str">
        <f t="shared" ca="1" si="191"/>
        <v>447,98</v>
      </c>
      <c r="S221" s="56" t="str">
        <f t="shared" ca="1" si="191"/>
        <v>33,81</v>
      </c>
      <c r="T221" s="56" t="str">
        <f t="shared" ca="1" si="191"/>
        <v>18,91</v>
      </c>
      <c r="U221" s="56" t="str">
        <f t="shared" ca="1" si="191"/>
        <v>43,92</v>
      </c>
      <c r="V221" s="56" t="str">
        <f t="shared" ca="1" si="191"/>
        <v>43,9</v>
      </c>
      <c r="W221" s="56" t="str">
        <f t="shared" ca="1" si="191"/>
        <v>55,94</v>
      </c>
      <c r="X221" s="56" t="str">
        <f t="shared" ca="1" si="191"/>
        <v>272,35</v>
      </c>
      <c r="Y221" s="56" t="str">
        <f t="shared" ca="1" si="191"/>
        <v>381,22</v>
      </c>
      <c r="Z221" s="34"/>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row>
    <row r="222" spans="1:50" ht="18.75">
      <c r="A222" s="26">
        <v>29</v>
      </c>
      <c r="B222" s="56" t="str">
        <f ca="1">INDIRECT(ADDRESS(COLUMN()+711,5,1,1,"данные АТС"))</f>
        <v>8,84</v>
      </c>
      <c r="C222" s="56" t="str">
        <f t="shared" ref="C222:Y222" ca="1" si="192">INDIRECT(ADDRESS(COLUMN()+711,5,1,1,"данные АТС"))</f>
        <v>121,66</v>
      </c>
      <c r="D222" s="56" t="str">
        <f t="shared" ca="1" si="192"/>
        <v>111,04</v>
      </c>
      <c r="E222" s="56" t="str">
        <f t="shared" ca="1" si="192"/>
        <v>50,35</v>
      </c>
      <c r="F222" s="56" t="str">
        <f t="shared" ca="1" si="192"/>
        <v>45,8</v>
      </c>
      <c r="G222" s="56" t="str">
        <f t="shared" ca="1" si="192"/>
        <v>17,99</v>
      </c>
      <c r="H222" s="56" t="str">
        <f t="shared" ca="1" si="192"/>
        <v>63,5</v>
      </c>
      <c r="I222" s="56" t="str">
        <f t="shared" ca="1" si="192"/>
        <v>80,61</v>
      </c>
      <c r="J222" s="56" t="str">
        <f t="shared" ca="1" si="192"/>
        <v>14,27</v>
      </c>
      <c r="K222" s="56" t="str">
        <f t="shared" ca="1" si="192"/>
        <v>23,34</v>
      </c>
      <c r="L222" s="56" t="str">
        <f t="shared" ca="1" si="192"/>
        <v>35,87</v>
      </c>
      <c r="M222" s="56" t="str">
        <f t="shared" ca="1" si="192"/>
        <v>26,69</v>
      </c>
      <c r="N222" s="56" t="str">
        <f t="shared" ca="1" si="192"/>
        <v>9,18</v>
      </c>
      <c r="O222" s="56" t="str">
        <f t="shared" ca="1" si="192"/>
        <v>7,66</v>
      </c>
      <c r="P222" s="56" t="str">
        <f t="shared" ca="1" si="192"/>
        <v>7,06</v>
      </c>
      <c r="Q222" s="56" t="str">
        <f t="shared" ca="1" si="192"/>
        <v>11,68</v>
      </c>
      <c r="R222" s="56" t="str">
        <f t="shared" ca="1" si="192"/>
        <v>6,6</v>
      </c>
      <c r="S222" s="56" t="str">
        <f t="shared" ca="1" si="192"/>
        <v>7,47</v>
      </c>
      <c r="T222" s="56" t="str">
        <f t="shared" ca="1" si="192"/>
        <v>1,8</v>
      </c>
      <c r="U222" s="56" t="str">
        <f t="shared" ca="1" si="192"/>
        <v>12,54</v>
      </c>
      <c r="V222" s="56" t="str">
        <f t="shared" ca="1" si="192"/>
        <v>11,52</v>
      </c>
      <c r="W222" s="56" t="str">
        <f t="shared" ca="1" si="192"/>
        <v>4,54</v>
      </c>
      <c r="X222" s="56" t="str">
        <f t="shared" ca="1" si="192"/>
        <v>732,21</v>
      </c>
      <c r="Y222" s="56" t="str">
        <f t="shared" ca="1" si="192"/>
        <v>704,95</v>
      </c>
    </row>
    <row r="223" spans="1:50" ht="18.75">
      <c r="A223" s="26">
        <v>30</v>
      </c>
      <c r="B223" s="56" t="str">
        <f ca="1">INDIRECT(ADDRESS(COLUMN()+735,5,1,1,"данные АТС"))</f>
        <v>0</v>
      </c>
      <c r="C223" s="56" t="str">
        <f t="shared" ref="C223:Y223" ca="1" si="193">INDIRECT(ADDRESS(COLUMN()+735,5,1,1,"данные АТС"))</f>
        <v>34,23</v>
      </c>
      <c r="D223" s="56" t="str">
        <f t="shared" ca="1" si="193"/>
        <v>35,12</v>
      </c>
      <c r="E223" s="56" t="str">
        <f t="shared" ca="1" si="193"/>
        <v>278,96</v>
      </c>
      <c r="F223" s="56" t="str">
        <f t="shared" ca="1" si="193"/>
        <v>310,99</v>
      </c>
      <c r="G223" s="56" t="str">
        <f t="shared" ca="1" si="193"/>
        <v>0</v>
      </c>
      <c r="H223" s="56" t="str">
        <f t="shared" ca="1" si="193"/>
        <v>309,55</v>
      </c>
      <c r="I223" s="56" t="str">
        <f t="shared" ca="1" si="193"/>
        <v>357,75</v>
      </c>
      <c r="J223" s="56" t="str">
        <f t="shared" ca="1" si="193"/>
        <v>10,28</v>
      </c>
      <c r="K223" s="56" t="str">
        <f t="shared" ca="1" si="193"/>
        <v>20,98</v>
      </c>
      <c r="L223" s="56" t="str">
        <f t="shared" ca="1" si="193"/>
        <v>25,2</v>
      </c>
      <c r="M223" s="56" t="str">
        <f t="shared" ca="1" si="193"/>
        <v>17,24</v>
      </c>
      <c r="N223" s="56" t="str">
        <f t="shared" ca="1" si="193"/>
        <v>1,49</v>
      </c>
      <c r="O223" s="56" t="str">
        <f t="shared" ca="1" si="193"/>
        <v>2,83</v>
      </c>
      <c r="P223" s="56" t="str">
        <f t="shared" ca="1" si="193"/>
        <v>0</v>
      </c>
      <c r="Q223" s="56" t="str">
        <f t="shared" ca="1" si="193"/>
        <v>0</v>
      </c>
      <c r="R223" s="56" t="str">
        <f t="shared" ca="1" si="193"/>
        <v>0</v>
      </c>
      <c r="S223" s="56" t="str">
        <f t="shared" ca="1" si="193"/>
        <v>0</v>
      </c>
      <c r="T223" s="56" t="str">
        <f t="shared" ca="1" si="193"/>
        <v>13,52</v>
      </c>
      <c r="U223" s="56" t="str">
        <f t="shared" ca="1" si="193"/>
        <v>17,48</v>
      </c>
      <c r="V223" s="56" t="str">
        <f t="shared" ca="1" si="193"/>
        <v>25,34</v>
      </c>
      <c r="W223" s="56" t="str">
        <f t="shared" ca="1" si="193"/>
        <v>21,53</v>
      </c>
      <c r="X223" s="56" t="str">
        <f t="shared" ca="1" si="193"/>
        <v>23,61</v>
      </c>
      <c r="Y223" s="56" t="str">
        <f t="shared" ca="1" si="193"/>
        <v>28,49</v>
      </c>
    </row>
    <row r="224" spans="1:50" ht="18.75">
      <c r="A224" s="2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row>
    <row r="225" spans="1:50" ht="18.75">
      <c r="A225" s="2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row>
    <row r="226" spans="1:50" s="21" customFormat="1" ht="18.75">
      <c r="A226" s="263"/>
      <c r="B226" s="263"/>
      <c r="C226" s="263"/>
      <c r="D226" s="263"/>
      <c r="E226" s="263"/>
      <c r="F226" s="263"/>
      <c r="G226" s="263"/>
      <c r="H226" s="263"/>
      <c r="I226" s="263"/>
      <c r="J226" s="263"/>
      <c r="K226" s="263"/>
      <c r="L226" s="263"/>
      <c r="M226" s="263"/>
      <c r="N226" s="263"/>
      <c r="O226" s="263"/>
      <c r="P226" s="263"/>
      <c r="Q226" s="263"/>
      <c r="R226" s="264" t="s">
        <v>82</v>
      </c>
      <c r="S226" s="264"/>
      <c r="T226" s="264"/>
      <c r="U226" s="264"/>
      <c r="V226" s="264"/>
      <c r="W226" s="264"/>
      <c r="X226" s="264"/>
      <c r="Y226" s="264"/>
      <c r="Z226" s="34"/>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row>
    <row r="227" spans="1:50" s="21" customFormat="1" ht="18.75">
      <c r="A227" s="256" t="s">
        <v>208</v>
      </c>
      <c r="B227" s="257"/>
      <c r="C227" s="257"/>
      <c r="D227" s="257"/>
      <c r="E227" s="257"/>
      <c r="F227" s="257"/>
      <c r="G227" s="257"/>
      <c r="H227" s="257"/>
      <c r="I227" s="257"/>
      <c r="J227" s="257"/>
      <c r="K227" s="257"/>
      <c r="L227" s="257"/>
      <c r="M227" s="257"/>
      <c r="N227" s="257"/>
      <c r="O227" s="257"/>
      <c r="P227" s="257"/>
      <c r="Q227" s="258"/>
      <c r="R227" s="260" t="str">
        <f>'данные АТС'!B37</f>
        <v>8,33</v>
      </c>
      <c r="S227" s="261"/>
      <c r="T227" s="261"/>
      <c r="U227" s="261"/>
      <c r="V227" s="261"/>
      <c r="W227" s="261"/>
      <c r="X227" s="261"/>
      <c r="Y227" s="262"/>
      <c r="Z227" s="34"/>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row>
    <row r="228" spans="1:50" s="21" customFormat="1" ht="19.5" customHeight="1">
      <c r="A228" s="256" t="s">
        <v>209</v>
      </c>
      <c r="B228" s="257"/>
      <c r="C228" s="257"/>
      <c r="D228" s="257"/>
      <c r="E228" s="257"/>
      <c r="F228" s="257"/>
      <c r="G228" s="257"/>
      <c r="H228" s="257"/>
      <c r="I228" s="257"/>
      <c r="J228" s="257"/>
      <c r="K228" s="257"/>
      <c r="L228" s="257"/>
      <c r="M228" s="257"/>
      <c r="N228" s="257"/>
      <c r="O228" s="257"/>
      <c r="P228" s="257"/>
      <c r="Q228" s="258"/>
      <c r="R228" s="259" t="str">
        <f>'данные АТС'!B38</f>
        <v>325,03</v>
      </c>
      <c r="S228" s="259"/>
      <c r="T228" s="259"/>
      <c r="U228" s="259"/>
      <c r="V228" s="259"/>
      <c r="W228" s="259"/>
      <c r="X228" s="259"/>
      <c r="Y228" s="259"/>
      <c r="Z228" s="34"/>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row>
    <row r="229" spans="1:50" ht="18.75">
      <c r="A229" s="34"/>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6"/>
      <c r="Z229" s="34"/>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row>
    <row r="230" spans="1:50" ht="18.75">
      <c r="A230" s="34"/>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6"/>
      <c r="Z230" s="34"/>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row>
    <row r="231" spans="1:50" ht="18.75">
      <c r="A231" s="34"/>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6"/>
      <c r="Z231" s="34"/>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row>
    <row r="232" spans="1:50" ht="23.25" customHeight="1">
      <c r="A232" s="248" t="s">
        <v>205</v>
      </c>
      <c r="B232" s="248"/>
      <c r="C232" s="248"/>
      <c r="D232" s="248"/>
      <c r="E232" s="248"/>
      <c r="F232" s="248"/>
      <c r="G232" s="248"/>
      <c r="H232" s="248"/>
      <c r="I232" s="248"/>
      <c r="J232" s="248"/>
      <c r="K232" s="248"/>
      <c r="L232" s="248"/>
      <c r="M232" s="248"/>
      <c r="N232" s="248"/>
      <c r="O232" s="248"/>
      <c r="P232" s="246">
        <f>'4 ЦК'!P157:Q157</f>
        <v>296520.81</v>
      </c>
      <c r="Q232" s="247"/>
      <c r="R232" s="245" t="s">
        <v>21</v>
      </c>
      <c r="S232" s="245"/>
      <c r="T232" s="245"/>
    </row>
    <row r="234" spans="1:50">
      <c r="B234" t="s">
        <v>228</v>
      </c>
    </row>
  </sheetData>
  <mergeCells count="353">
    <mergeCell ref="A232:O232"/>
    <mergeCell ref="P232:Q232"/>
    <mergeCell ref="R232:T232"/>
    <mergeCell ref="AC123:AC124"/>
    <mergeCell ref="P123:P124"/>
    <mergeCell ref="Q123:Q124"/>
    <mergeCell ref="R123:R124"/>
    <mergeCell ref="S123:S124"/>
    <mergeCell ref="T123:T124"/>
    <mergeCell ref="U123:U124"/>
    <mergeCell ref="G123:G124"/>
    <mergeCell ref="H123:H124"/>
    <mergeCell ref="I123:I124"/>
    <mergeCell ref="Y123:Y124"/>
    <mergeCell ref="AA123:AA124"/>
    <mergeCell ref="AB123:AB124"/>
    <mergeCell ref="J123:J124"/>
    <mergeCell ref="K123:K124"/>
    <mergeCell ref="L123:L124"/>
    <mergeCell ref="M123:M124"/>
    <mergeCell ref="N123:N124"/>
    <mergeCell ref="O123:O124"/>
    <mergeCell ref="A156:A158"/>
    <mergeCell ref="B156:Y156"/>
    <mergeCell ref="AE123:AE124"/>
    <mergeCell ref="X123:X124"/>
    <mergeCell ref="AC88:AC89"/>
    <mergeCell ref="AD88:AD89"/>
    <mergeCell ref="AX123:AX124"/>
    <mergeCell ref="AT123:AT124"/>
    <mergeCell ref="AI123:AI124"/>
    <mergeCell ref="AJ123:AJ124"/>
    <mergeCell ref="AK123:AK124"/>
    <mergeCell ref="AL123:AL124"/>
    <mergeCell ref="AM123:AM124"/>
    <mergeCell ref="AN123:AN124"/>
    <mergeCell ref="AO123:AO124"/>
    <mergeCell ref="AU123:AU124"/>
    <mergeCell ref="AW123:AW124"/>
    <mergeCell ref="AV123:AV124"/>
    <mergeCell ref="AP123:AP124"/>
    <mergeCell ref="AQ123:AQ124"/>
    <mergeCell ref="AS123:AS124"/>
    <mergeCell ref="AR123:AR124"/>
    <mergeCell ref="AX88:AX89"/>
    <mergeCell ref="A122:A124"/>
    <mergeCell ref="B122:Y122"/>
    <mergeCell ref="Z122:Z124"/>
    <mergeCell ref="AA122:AX122"/>
    <mergeCell ref="B123:B124"/>
    <mergeCell ref="C123:C124"/>
    <mergeCell ref="AE88:AE89"/>
    <mergeCell ref="AF88:AF89"/>
    <mergeCell ref="AQ88:AQ89"/>
    <mergeCell ref="AR88:AR89"/>
    <mergeCell ref="AS88:AS89"/>
    <mergeCell ref="AT88:AT89"/>
    <mergeCell ref="AU88:AU89"/>
    <mergeCell ref="AV88:AV89"/>
    <mergeCell ref="AK88:AK89"/>
    <mergeCell ref="AL88:AL89"/>
    <mergeCell ref="AM88:AM89"/>
    <mergeCell ref="AN88:AN89"/>
    <mergeCell ref="AO88:AO89"/>
    <mergeCell ref="AP88:AP89"/>
    <mergeCell ref="V123:V124"/>
    <mergeCell ref="W123:W124"/>
    <mergeCell ref="AI88:AI89"/>
    <mergeCell ref="AV53:AV54"/>
    <mergeCell ref="AW53:AW54"/>
    <mergeCell ref="AH53:AH54"/>
    <mergeCell ref="V53:V54"/>
    <mergeCell ref="W53:W54"/>
    <mergeCell ref="X53:X54"/>
    <mergeCell ref="AU53:AU54"/>
    <mergeCell ref="AB88:AB89"/>
    <mergeCell ref="T88:T89"/>
    <mergeCell ref="U88:U89"/>
    <mergeCell ref="V88:V89"/>
    <mergeCell ref="W88:W89"/>
    <mergeCell ref="X88:X89"/>
    <mergeCell ref="Y88:Y89"/>
    <mergeCell ref="AW88:AW89"/>
    <mergeCell ref="AJ88:AJ89"/>
    <mergeCell ref="AG88:AG89"/>
    <mergeCell ref="AH88:AH89"/>
    <mergeCell ref="AT53:AT54"/>
    <mergeCell ref="AM53:AM54"/>
    <mergeCell ref="AN53:AN54"/>
    <mergeCell ref="U53:U54"/>
    <mergeCell ref="AC53:AC54"/>
    <mergeCell ref="AK53:AK54"/>
    <mergeCell ref="H53:H54"/>
    <mergeCell ref="P53:P54"/>
    <mergeCell ref="Q53:Q54"/>
    <mergeCell ref="R53:R54"/>
    <mergeCell ref="S53:S54"/>
    <mergeCell ref="K53:K54"/>
    <mergeCell ref="L53:L54"/>
    <mergeCell ref="M53:M54"/>
    <mergeCell ref="AG53:AG54"/>
    <mergeCell ref="N53:N54"/>
    <mergeCell ref="T53:T54"/>
    <mergeCell ref="AX53:AX54"/>
    <mergeCell ref="A87:A89"/>
    <mergeCell ref="B87:Y87"/>
    <mergeCell ref="Z87:Z89"/>
    <mergeCell ref="AA87:AX87"/>
    <mergeCell ref="B88:B89"/>
    <mergeCell ref="C88:C89"/>
    <mergeCell ref="AO53:AO54"/>
    <mergeCell ref="D88:D89"/>
    <mergeCell ref="E88:E89"/>
    <mergeCell ref="F88:F89"/>
    <mergeCell ref="AI53:AI54"/>
    <mergeCell ref="AJ53:AJ54"/>
    <mergeCell ref="M88:M89"/>
    <mergeCell ref="G88:G89"/>
    <mergeCell ref="H88:H89"/>
    <mergeCell ref="AD53:AD54"/>
    <mergeCell ref="AL53:AL54"/>
    <mergeCell ref="I88:I89"/>
    <mergeCell ref="P88:P89"/>
    <mergeCell ref="D53:D54"/>
    <mergeCell ref="E53:E54"/>
    <mergeCell ref="F53:F54"/>
    <mergeCell ref="G53:G54"/>
    <mergeCell ref="AO18:AO19"/>
    <mergeCell ref="AP18:AP19"/>
    <mergeCell ref="AQ18:AQ19"/>
    <mergeCell ref="A52:A54"/>
    <mergeCell ref="B52:Y52"/>
    <mergeCell ref="Z52:Z54"/>
    <mergeCell ref="AA52:AX52"/>
    <mergeCell ref="B53:B54"/>
    <mergeCell ref="C53:C54"/>
    <mergeCell ref="AP53:AP54"/>
    <mergeCell ref="AQ53:AQ54"/>
    <mergeCell ref="AR53:AR54"/>
    <mergeCell ref="AS53:AS54"/>
    <mergeCell ref="AL18:AL19"/>
    <mergeCell ref="AM18:AM19"/>
    <mergeCell ref="AN18:AN19"/>
    <mergeCell ref="AT18:AT19"/>
    <mergeCell ref="AU18:AU19"/>
    <mergeCell ref="AI18:AI19"/>
    <mergeCell ref="AJ18:AJ19"/>
    <mergeCell ref="W18:W19"/>
    <mergeCell ref="X18:X19"/>
    <mergeCell ref="Y18:Y19"/>
    <mergeCell ref="AA18:AA19"/>
    <mergeCell ref="AW18:AW19"/>
    <mergeCell ref="A13:Y13"/>
    <mergeCell ref="A15:Y15"/>
    <mergeCell ref="A16:Y16"/>
    <mergeCell ref="I18:I19"/>
    <mergeCell ref="L18:L19"/>
    <mergeCell ref="J18:J19"/>
    <mergeCell ref="AF11:AF12"/>
    <mergeCell ref="AA17:AX17"/>
    <mergeCell ref="AD18:AD19"/>
    <mergeCell ref="AG11:AG12"/>
    <mergeCell ref="AH11:AH12"/>
    <mergeCell ref="AB11:AB12"/>
    <mergeCell ref="AV18:AV19"/>
    <mergeCell ref="AR18:AR19"/>
    <mergeCell ref="AX18:AX19"/>
    <mergeCell ref="AK18:AK19"/>
    <mergeCell ref="V18:V19"/>
    <mergeCell ref="AS18:AS19"/>
    <mergeCell ref="T18:T19"/>
    <mergeCell ref="U18:U19"/>
    <mergeCell ref="AE18:AE19"/>
    <mergeCell ref="AF18:AF19"/>
    <mergeCell ref="Z17:Z19"/>
    <mergeCell ref="V1:Y1"/>
    <mergeCell ref="V2:Y2"/>
    <mergeCell ref="V3:Y3"/>
    <mergeCell ref="V4:Y4"/>
    <mergeCell ref="T157:T158"/>
    <mergeCell ref="U157:U158"/>
    <mergeCell ref="A9:Y9"/>
    <mergeCell ref="N157:N158"/>
    <mergeCell ref="O157:O158"/>
    <mergeCell ref="P18:P19"/>
    <mergeCell ref="D18:D19"/>
    <mergeCell ref="E18:E19"/>
    <mergeCell ref="F18:F19"/>
    <mergeCell ref="G18:G19"/>
    <mergeCell ref="H18:H19"/>
    <mergeCell ref="Q88:Q89"/>
    <mergeCell ref="I53:I54"/>
    <mergeCell ref="O53:O54"/>
    <mergeCell ref="J88:J89"/>
    <mergeCell ref="K88:K89"/>
    <mergeCell ref="L88:L89"/>
    <mergeCell ref="D123:D124"/>
    <mergeCell ref="E123:E124"/>
    <mergeCell ref="F123:F124"/>
    <mergeCell ref="V5:Y5"/>
    <mergeCell ref="A7:Y7"/>
    <mergeCell ref="Q11:R11"/>
    <mergeCell ref="B18:B19"/>
    <mergeCell ref="C18:C19"/>
    <mergeCell ref="O18:O19"/>
    <mergeCell ref="A17:A19"/>
    <mergeCell ref="B17:Y17"/>
    <mergeCell ref="A10:Y10"/>
    <mergeCell ref="L11:P11"/>
    <mergeCell ref="M18:M19"/>
    <mergeCell ref="N18:N19"/>
    <mergeCell ref="K18:K19"/>
    <mergeCell ref="Q18:Q19"/>
    <mergeCell ref="R18:R19"/>
    <mergeCell ref="S18:S19"/>
    <mergeCell ref="AD7:AD9"/>
    <mergeCell ref="AE7:AH7"/>
    <mergeCell ref="AE8:AE9"/>
    <mergeCell ref="AF8:AF9"/>
    <mergeCell ref="AG8:AG9"/>
    <mergeCell ref="AH8:AH9"/>
    <mergeCell ref="S157:S158"/>
    <mergeCell ref="AD11:AD12"/>
    <mergeCell ref="AE11:AE12"/>
    <mergeCell ref="AB18:AB19"/>
    <mergeCell ref="AC18:AC19"/>
    <mergeCell ref="AG18:AG19"/>
    <mergeCell ref="AH18:AH19"/>
    <mergeCell ref="AF53:AF54"/>
    <mergeCell ref="Y53:Y54"/>
    <mergeCell ref="AA53:AA54"/>
    <mergeCell ref="AB53:AB54"/>
    <mergeCell ref="AE53:AE54"/>
    <mergeCell ref="S88:S89"/>
    <mergeCell ref="AD123:AD124"/>
    <mergeCell ref="AF123:AF124"/>
    <mergeCell ref="AG123:AG124"/>
    <mergeCell ref="AH123:AH124"/>
    <mergeCell ref="AA88:AA89"/>
    <mergeCell ref="J53:J54"/>
    <mergeCell ref="AB7:AB9"/>
    <mergeCell ref="Z11:Z12"/>
    <mergeCell ref="AA11:AA12"/>
    <mergeCell ref="Z7:Z9"/>
    <mergeCell ref="AA7:AA9"/>
    <mergeCell ref="AC11:AC12"/>
    <mergeCell ref="P157:P158"/>
    <mergeCell ref="Q157:Q158"/>
    <mergeCell ref="R157:R158"/>
    <mergeCell ref="AC7:AC9"/>
    <mergeCell ref="R88:R89"/>
    <mergeCell ref="N88:N89"/>
    <mergeCell ref="O88:O89"/>
    <mergeCell ref="B157:B158"/>
    <mergeCell ref="C157:C158"/>
    <mergeCell ref="D157:D158"/>
    <mergeCell ref="E157:E158"/>
    <mergeCell ref="F157:F158"/>
    <mergeCell ref="G157:G158"/>
    <mergeCell ref="Y157:Y158"/>
    <mergeCell ref="AA157:AA158"/>
    <mergeCell ref="J157:J158"/>
    <mergeCell ref="K157:K158"/>
    <mergeCell ref="L157:L158"/>
    <mergeCell ref="M157:M158"/>
    <mergeCell ref="H157:H158"/>
    <mergeCell ref="I157:I158"/>
    <mergeCell ref="AO157:AO158"/>
    <mergeCell ref="AC157:AC158"/>
    <mergeCell ref="AD157:AD158"/>
    <mergeCell ref="AE157:AE158"/>
    <mergeCell ref="AV157:AV158"/>
    <mergeCell ref="AW157:AW158"/>
    <mergeCell ref="AF157:AF158"/>
    <mergeCell ref="AG157:AG158"/>
    <mergeCell ref="AH157:AH158"/>
    <mergeCell ref="AI157:AI158"/>
    <mergeCell ref="AS157:AS158"/>
    <mergeCell ref="AR157:AR158"/>
    <mergeCell ref="AM157:AM158"/>
    <mergeCell ref="AP157:AP158"/>
    <mergeCell ref="AQ157:AQ158"/>
    <mergeCell ref="AT157:AT158"/>
    <mergeCell ref="AU157:AU158"/>
    <mergeCell ref="V192:V193"/>
    <mergeCell ref="W192:W193"/>
    <mergeCell ref="L192:L193"/>
    <mergeCell ref="M192:M193"/>
    <mergeCell ref="T192:T193"/>
    <mergeCell ref="R192:R193"/>
    <mergeCell ref="AN157:AN158"/>
    <mergeCell ref="V157:V158"/>
    <mergeCell ref="W157:W158"/>
    <mergeCell ref="X157:X158"/>
    <mergeCell ref="Y192:Y193"/>
    <mergeCell ref="AA192:AA193"/>
    <mergeCell ref="AB192:AB193"/>
    <mergeCell ref="AC192:AC193"/>
    <mergeCell ref="AJ157:AJ158"/>
    <mergeCell ref="AK157:AK158"/>
    <mergeCell ref="AL157:AL158"/>
    <mergeCell ref="Z156:Z158"/>
    <mergeCell ref="AA156:AX156"/>
    <mergeCell ref="AB157:AB158"/>
    <mergeCell ref="AX157:AX158"/>
    <mergeCell ref="A191:A193"/>
    <mergeCell ref="B191:Y191"/>
    <mergeCell ref="Z191:Z193"/>
    <mergeCell ref="AA191:AX191"/>
    <mergeCell ref="B192:B193"/>
    <mergeCell ref="C192:C193"/>
    <mergeCell ref="U192:U193"/>
    <mergeCell ref="AT192:AT193"/>
    <mergeCell ref="AU192:AU193"/>
    <mergeCell ref="AQ192:AQ193"/>
    <mergeCell ref="N192:N193"/>
    <mergeCell ref="O192:O193"/>
    <mergeCell ref="AR192:AR193"/>
    <mergeCell ref="AS192:AS193"/>
    <mergeCell ref="AD192:AD193"/>
    <mergeCell ref="X192:X193"/>
    <mergeCell ref="P192:P193"/>
    <mergeCell ref="Q192:Q193"/>
    <mergeCell ref="AJ192:AJ193"/>
    <mergeCell ref="S192:S193"/>
    <mergeCell ref="H192:H193"/>
    <mergeCell ref="I192:I193"/>
    <mergeCell ref="J192:J193"/>
    <mergeCell ref="G192:G193"/>
    <mergeCell ref="A227:Q227"/>
    <mergeCell ref="A228:Q228"/>
    <mergeCell ref="R228:Y228"/>
    <mergeCell ref="R227:Y227"/>
    <mergeCell ref="AW192:AW193"/>
    <mergeCell ref="AX192:AX193"/>
    <mergeCell ref="A226:Q226"/>
    <mergeCell ref="R226:Y226"/>
    <mergeCell ref="AN192:AN193"/>
    <mergeCell ref="AO192:AO193"/>
    <mergeCell ref="AV192:AV193"/>
    <mergeCell ref="AE192:AE193"/>
    <mergeCell ref="AF192:AF193"/>
    <mergeCell ref="AG192:AG193"/>
    <mergeCell ref="AH192:AH193"/>
    <mergeCell ref="AI192:AI193"/>
    <mergeCell ref="K192:K193"/>
    <mergeCell ref="AP192:AP193"/>
    <mergeCell ref="AK192:AK193"/>
    <mergeCell ref="AL192:AL193"/>
    <mergeCell ref="AM192:AM193"/>
    <mergeCell ref="D192:D193"/>
    <mergeCell ref="E192:E193"/>
    <mergeCell ref="F192:F193"/>
  </mergeCells>
  <phoneticPr fontId="59" type="noConversion"/>
  <pageMargins left="0.7" right="0.7" top="0.75" bottom="0.75" header="0.3" footer="0.3"/>
  <pageSetup paperSize="9" scale="41" orientation="landscape" r:id="rId1"/>
  <rowBreaks count="5" manualBreakCount="5">
    <brk id="50" max="24" man="1"/>
    <brk id="85" max="24" man="1"/>
    <brk id="120" max="24" man="1"/>
    <brk id="155" max="24" man="1"/>
    <brk id="189" max="24" man="1"/>
  </rowBreaks>
</worksheet>
</file>

<file path=xl/worksheets/sheet6.xml><?xml version="1.0" encoding="utf-8"?>
<worksheet xmlns="http://schemas.openxmlformats.org/spreadsheetml/2006/main" xmlns:r="http://schemas.openxmlformats.org/officeDocument/2006/relationships">
  <sheetPr>
    <tabColor theme="6"/>
  </sheetPr>
  <dimension ref="A1:AX238"/>
  <sheetViews>
    <sheetView view="pageBreakPreview" zoomScale="79" zoomScaleNormal="70" zoomScaleSheetLayoutView="79" workbookViewId="0">
      <selection activeCell="A225" sqref="A225:Y225"/>
    </sheetView>
  </sheetViews>
  <sheetFormatPr defaultRowHeight="12.75" outlineLevelRow="1" outlineLevelCol="1"/>
  <cols>
    <col min="2" max="2" width="12" bestFit="1" customWidth="1"/>
    <col min="3" max="3" width="11.7109375" customWidth="1"/>
    <col min="4" max="9" width="12" bestFit="1" customWidth="1"/>
    <col min="10" max="10" width="13.42578125" customWidth="1"/>
    <col min="11" max="11" width="12.28515625" bestFit="1" customWidth="1"/>
    <col min="12" max="13" width="12.85546875" customWidth="1"/>
    <col min="14" max="24" width="13.7109375" bestFit="1" customWidth="1"/>
    <col min="25" max="25" width="12.7109375" customWidth="1"/>
    <col min="26" max="26" width="19.42578125" customWidth="1" outlineLevel="1"/>
    <col min="27" max="27" width="20.42578125" customWidth="1" outlineLevel="1"/>
    <col min="28" max="28" width="20.85546875" customWidth="1" outlineLevel="1"/>
    <col min="29" max="29" width="22.140625" customWidth="1" outlineLevel="1"/>
    <col min="30" max="30" width="23.42578125" customWidth="1" outlineLevel="1"/>
    <col min="31" max="31" width="15.42578125" customWidth="1" outlineLevel="1"/>
    <col min="32" max="32" width="18.28515625" customWidth="1" outlineLevel="1"/>
    <col min="33" max="33" width="17.7109375" customWidth="1" outlineLevel="1"/>
    <col min="34" max="34" width="19.42578125" customWidth="1" outlineLevel="1"/>
    <col min="35" max="35" width="14.5703125" customWidth="1" outlineLevel="1"/>
    <col min="36" max="50" width="9.140625" outlineLevel="1"/>
  </cols>
  <sheetData>
    <row r="1" spans="1:34" s="21" customFormat="1">
      <c r="V1" s="216" t="s">
        <v>6</v>
      </c>
      <c r="W1" s="216"/>
      <c r="X1" s="216"/>
      <c r="Y1" s="216"/>
    </row>
    <row r="2" spans="1:34" s="21" customFormat="1">
      <c r="V2" s="216" t="s">
        <v>7</v>
      </c>
      <c r="W2" s="216"/>
      <c r="X2" s="216"/>
      <c r="Y2" s="216"/>
    </row>
    <row r="3" spans="1:34" s="21" customFormat="1">
      <c r="V3" s="216" t="s">
        <v>8</v>
      </c>
      <c r="W3" s="216"/>
      <c r="X3" s="216"/>
      <c r="Y3" s="216"/>
    </row>
    <row r="4" spans="1:34" s="21" customFormat="1">
      <c r="V4" s="216" t="s">
        <v>9</v>
      </c>
      <c r="W4" s="216"/>
      <c r="X4" s="216"/>
      <c r="Y4" s="216"/>
    </row>
    <row r="5" spans="1:34" s="21" customFormat="1">
      <c r="V5" s="216" t="s">
        <v>10</v>
      </c>
      <c r="W5" s="216"/>
      <c r="X5" s="216"/>
      <c r="Y5" s="216"/>
    </row>
    <row r="6" spans="1:34" s="21" customFormat="1" ht="18.75" customHeight="1"/>
    <row r="7" spans="1:34" s="21" customFormat="1" ht="12.75" customHeight="1">
      <c r="A7" s="204" t="s">
        <v>11</v>
      </c>
      <c r="B7" s="204"/>
      <c r="C7" s="204"/>
      <c r="D7" s="204"/>
      <c r="E7" s="204"/>
      <c r="F7" s="204"/>
      <c r="G7" s="204"/>
      <c r="H7" s="204"/>
      <c r="I7" s="204"/>
      <c r="J7" s="204"/>
      <c r="K7" s="204"/>
      <c r="L7" s="204"/>
      <c r="M7" s="204"/>
      <c r="N7" s="204"/>
      <c r="O7" s="204"/>
      <c r="P7" s="204"/>
      <c r="Q7" s="204"/>
      <c r="R7" s="204"/>
      <c r="S7" s="204"/>
      <c r="T7" s="204"/>
      <c r="U7" s="204"/>
      <c r="V7" s="204"/>
      <c r="W7" s="204"/>
      <c r="X7" s="204"/>
      <c r="Y7" s="204"/>
      <c r="Z7" s="265" t="s">
        <v>63</v>
      </c>
      <c r="AA7" s="265" t="s">
        <v>30</v>
      </c>
      <c r="AB7" s="265" t="s">
        <v>32</v>
      </c>
      <c r="AC7" s="265" t="s">
        <v>31</v>
      </c>
      <c r="AD7" s="265" t="s">
        <v>33</v>
      </c>
      <c r="AE7" s="270" t="s">
        <v>29</v>
      </c>
      <c r="AF7" s="270"/>
      <c r="AG7" s="270"/>
      <c r="AH7" s="270"/>
    </row>
    <row r="8" spans="1:34" s="21" customFormat="1" ht="19.5" customHeight="1">
      <c r="Z8" s="266"/>
      <c r="AA8" s="266"/>
      <c r="AB8" s="266"/>
      <c r="AC8" s="266"/>
      <c r="AD8" s="266"/>
      <c r="AE8" s="271" t="s">
        <v>25</v>
      </c>
      <c r="AF8" s="271" t="s">
        <v>26</v>
      </c>
      <c r="AG8" s="271" t="s">
        <v>27</v>
      </c>
      <c r="AH8" s="271" t="s">
        <v>28</v>
      </c>
    </row>
    <row r="9" spans="1:34" s="21" customFormat="1" ht="15.75" customHeight="1">
      <c r="A9" s="204" t="s">
        <v>83</v>
      </c>
      <c r="B9" s="204"/>
      <c r="C9" s="204"/>
      <c r="D9" s="204"/>
      <c r="E9" s="204"/>
      <c r="F9" s="204"/>
      <c r="G9" s="204"/>
      <c r="H9" s="204"/>
      <c r="I9" s="204"/>
      <c r="J9" s="204"/>
      <c r="K9" s="204"/>
      <c r="L9" s="204"/>
      <c r="M9" s="204"/>
      <c r="N9" s="204"/>
      <c r="O9" s="204"/>
      <c r="P9" s="204"/>
      <c r="Q9" s="204"/>
      <c r="R9" s="204"/>
      <c r="S9" s="204"/>
      <c r="T9" s="204"/>
      <c r="U9" s="204"/>
      <c r="V9" s="204"/>
      <c r="W9" s="204"/>
      <c r="X9" s="204"/>
      <c r="Y9" s="204"/>
      <c r="Z9" s="267"/>
      <c r="AA9" s="267"/>
      <c r="AB9" s="267"/>
      <c r="AC9" s="267"/>
      <c r="AD9" s="267"/>
      <c r="AE9" s="272"/>
      <c r="AF9" s="272"/>
      <c r="AG9" s="272"/>
      <c r="AH9" s="272"/>
    </row>
    <row r="10" spans="1:34" s="21" customFormat="1" ht="15.75">
      <c r="A10" s="204" t="s">
        <v>366</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42">
        <f>AA10+AB10+AC10+AD10+AE10</f>
        <v>86.929999999999993</v>
      </c>
      <c r="AA10" s="43"/>
      <c r="AB10" s="44">
        <v>2.883</v>
      </c>
      <c r="AC10" s="44"/>
      <c r="AD10" s="44"/>
      <c r="AE10" s="45">
        <v>84.046999999999997</v>
      </c>
      <c r="AF10" s="45"/>
      <c r="AG10" s="45"/>
      <c r="AH10" s="45"/>
    </row>
    <row r="11" spans="1:34" s="21" customFormat="1" ht="9.75" customHeight="1">
      <c r="L11" s="232" t="s">
        <v>36</v>
      </c>
      <c r="M11" s="232"/>
      <c r="N11" s="232"/>
      <c r="O11" s="232"/>
      <c r="P11" s="232"/>
      <c r="Q11" s="232" t="s">
        <v>37</v>
      </c>
      <c r="R11" s="232"/>
      <c r="Z11" s="268">
        <f>AA10+AB10+AC10+AD10+AF11</f>
        <v>148.60300000000001</v>
      </c>
      <c r="AA11" s="225"/>
      <c r="AB11" s="225"/>
      <c r="AC11" s="225"/>
      <c r="AD11" s="225"/>
      <c r="AE11" s="225"/>
      <c r="AF11" s="273">
        <v>145.72</v>
      </c>
      <c r="AG11" s="225"/>
      <c r="AH11" s="225"/>
    </row>
    <row r="12" spans="1:34" s="21" customFormat="1" ht="18" customHeight="1">
      <c r="Z12" s="269"/>
      <c r="AA12" s="226"/>
      <c r="AB12" s="226"/>
      <c r="AC12" s="226"/>
      <c r="AD12" s="226"/>
      <c r="AE12" s="226"/>
      <c r="AF12" s="274"/>
      <c r="AG12" s="226"/>
      <c r="AH12" s="226"/>
    </row>
    <row r="13" spans="1:34" s="21" customFormat="1" ht="54" customHeight="1">
      <c r="A13" s="217" t="s">
        <v>374</v>
      </c>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46">
        <f>AA10+AB10+AC10+AD10+AG13</f>
        <v>214.70500000000001</v>
      </c>
      <c r="AA13" s="47"/>
      <c r="AB13" s="47"/>
      <c r="AC13" s="47"/>
      <c r="AD13" s="47"/>
      <c r="AE13" s="48"/>
      <c r="AF13" s="48"/>
      <c r="AG13" s="45">
        <v>211.822</v>
      </c>
      <c r="AH13" s="48"/>
    </row>
    <row r="14" spans="1:34" s="21" customFormat="1" ht="9" customHeight="1">
      <c r="A14" s="22"/>
      <c r="B14" s="23"/>
      <c r="C14" s="23"/>
      <c r="D14" s="23"/>
      <c r="E14" s="23"/>
      <c r="F14" s="23"/>
      <c r="G14" s="23"/>
      <c r="H14" s="23"/>
      <c r="I14" s="23"/>
      <c r="J14" s="23"/>
      <c r="K14" s="23"/>
      <c r="L14" s="23"/>
      <c r="M14" s="23"/>
      <c r="N14" s="23"/>
      <c r="O14" s="23"/>
      <c r="P14" s="23"/>
      <c r="Q14" s="23"/>
      <c r="R14" s="23"/>
      <c r="S14" s="23"/>
      <c r="T14" s="23"/>
      <c r="U14" s="23"/>
      <c r="V14" s="23"/>
      <c r="W14" s="23"/>
      <c r="X14" s="23"/>
      <c r="Y14" s="23"/>
      <c r="Z14" s="47"/>
      <c r="AA14" s="47"/>
      <c r="AB14" s="47"/>
      <c r="AC14" s="47"/>
      <c r="AD14" s="47"/>
      <c r="AE14" s="48"/>
      <c r="AF14" s="48"/>
      <c r="AG14" s="48"/>
      <c r="AH14" s="48"/>
    </row>
    <row r="15" spans="1:34" s="21" customFormat="1" ht="34.5" customHeight="1">
      <c r="A15" s="238" t="s">
        <v>230</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46">
        <f>AA10+AB10+AC10+AD10+AH15</f>
        <v>505.56399999999996</v>
      </c>
      <c r="AA15" s="43"/>
      <c r="AB15" s="44"/>
      <c r="AC15" s="44"/>
      <c r="AD15" s="44"/>
      <c r="AE15" s="45"/>
      <c r="AF15" s="45"/>
      <c r="AG15" s="45"/>
      <c r="AH15" s="45">
        <v>502.68099999999998</v>
      </c>
    </row>
    <row r="16" spans="1:34" s="21" customFormat="1" ht="4.5" customHeight="1">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49"/>
      <c r="AA16" s="49"/>
      <c r="AB16" s="49"/>
      <c r="AC16" s="49"/>
      <c r="AD16" s="49"/>
      <c r="AE16" s="49"/>
      <c r="AF16" s="49"/>
      <c r="AG16" s="49"/>
      <c r="AH16" s="49"/>
    </row>
    <row r="17" spans="1:50" s="21" customFormat="1" ht="36.75" customHeight="1">
      <c r="A17" s="222" t="s">
        <v>20</v>
      </c>
      <c r="B17" s="223" t="s">
        <v>84</v>
      </c>
      <c r="C17" s="223"/>
      <c r="D17" s="223"/>
      <c r="E17" s="223"/>
      <c r="F17" s="223"/>
      <c r="G17" s="223"/>
      <c r="H17" s="223"/>
      <c r="I17" s="223"/>
      <c r="J17" s="223"/>
      <c r="K17" s="223"/>
      <c r="L17" s="223"/>
      <c r="M17" s="223"/>
      <c r="N17" s="223"/>
      <c r="O17" s="223"/>
      <c r="P17" s="223"/>
      <c r="Q17" s="223"/>
      <c r="R17" s="223"/>
      <c r="S17" s="223"/>
      <c r="T17" s="223"/>
      <c r="U17" s="223"/>
      <c r="V17" s="223"/>
      <c r="W17" s="223"/>
      <c r="X17" s="223"/>
      <c r="Y17" s="224"/>
      <c r="Z17" s="222" t="s">
        <v>20</v>
      </c>
      <c r="AA17" s="223" t="s">
        <v>85</v>
      </c>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row>
    <row r="18" spans="1:50" s="21" customFormat="1" ht="18.75" customHeight="1">
      <c r="A18" s="222"/>
      <c r="B18" s="219" t="s">
        <v>38</v>
      </c>
      <c r="C18" s="219" t="s">
        <v>39</v>
      </c>
      <c r="D18" s="219" t="s">
        <v>40</v>
      </c>
      <c r="E18" s="219" t="s">
        <v>41</v>
      </c>
      <c r="F18" s="219" t="s">
        <v>42</v>
      </c>
      <c r="G18" s="219" t="s">
        <v>43</v>
      </c>
      <c r="H18" s="219" t="s">
        <v>44</v>
      </c>
      <c r="I18" s="219" t="s">
        <v>45</v>
      </c>
      <c r="J18" s="219" t="s">
        <v>46</v>
      </c>
      <c r="K18" s="219" t="s">
        <v>47</v>
      </c>
      <c r="L18" s="219" t="s">
        <v>48</v>
      </c>
      <c r="M18" s="219" t="s">
        <v>49</v>
      </c>
      <c r="N18" s="219" t="s">
        <v>50</v>
      </c>
      <c r="O18" s="219" t="s">
        <v>51</v>
      </c>
      <c r="P18" s="219" t="s">
        <v>52</v>
      </c>
      <c r="Q18" s="219" t="s">
        <v>53</v>
      </c>
      <c r="R18" s="219" t="s">
        <v>54</v>
      </c>
      <c r="S18" s="219" t="s">
        <v>55</v>
      </c>
      <c r="T18" s="219" t="s">
        <v>56</v>
      </c>
      <c r="U18" s="219" t="s">
        <v>57</v>
      </c>
      <c r="V18" s="219" t="s">
        <v>58</v>
      </c>
      <c r="W18" s="219" t="s">
        <v>59</v>
      </c>
      <c r="X18" s="219" t="s">
        <v>60</v>
      </c>
      <c r="Y18" s="236" t="s">
        <v>61</v>
      </c>
      <c r="Z18" s="222"/>
      <c r="AA18" s="219" t="s">
        <v>38</v>
      </c>
      <c r="AB18" s="219" t="s">
        <v>39</v>
      </c>
      <c r="AC18" s="219" t="s">
        <v>40</v>
      </c>
      <c r="AD18" s="219" t="s">
        <v>41</v>
      </c>
      <c r="AE18" s="219" t="s">
        <v>42</v>
      </c>
      <c r="AF18" s="219" t="s">
        <v>43</v>
      </c>
      <c r="AG18" s="219" t="s">
        <v>44</v>
      </c>
      <c r="AH18" s="219" t="s">
        <v>45</v>
      </c>
      <c r="AI18" s="219" t="s">
        <v>46</v>
      </c>
      <c r="AJ18" s="219" t="s">
        <v>47</v>
      </c>
      <c r="AK18" s="219" t="s">
        <v>48</v>
      </c>
      <c r="AL18" s="219" t="s">
        <v>49</v>
      </c>
      <c r="AM18" s="219" t="s">
        <v>50</v>
      </c>
      <c r="AN18" s="219" t="s">
        <v>51</v>
      </c>
      <c r="AO18" s="219" t="s">
        <v>52</v>
      </c>
      <c r="AP18" s="219" t="s">
        <v>53</v>
      </c>
      <c r="AQ18" s="219" t="s">
        <v>54</v>
      </c>
      <c r="AR18" s="219" t="s">
        <v>55</v>
      </c>
      <c r="AS18" s="219" t="s">
        <v>56</v>
      </c>
      <c r="AT18" s="219" t="s">
        <v>57</v>
      </c>
      <c r="AU18" s="219" t="s">
        <v>58</v>
      </c>
      <c r="AV18" s="219" t="s">
        <v>59</v>
      </c>
      <c r="AW18" s="219" t="s">
        <v>60</v>
      </c>
      <c r="AX18" s="219" t="s">
        <v>61</v>
      </c>
    </row>
    <row r="19" spans="1:50" s="21" customFormat="1" ht="12.75" customHeight="1">
      <c r="A19" s="222"/>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37"/>
      <c r="Z19" s="222"/>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row>
    <row r="20" spans="1:50" s="21" customFormat="1" ht="18.75">
      <c r="A20" s="26">
        <v>1</v>
      </c>
      <c r="B20" s="117">
        <f ca="1">AA20+$Z$10+ROUND((AA20*0.31*11.96%),2)</f>
        <v>858.97</v>
      </c>
      <c r="C20" s="117">
        <f t="shared" ref="C20:Y20" ca="1" si="0">AB20+$Z$10+ROUND((AB20*0.31*11.96%),2)</f>
        <v>814.31</v>
      </c>
      <c r="D20" s="117">
        <f t="shared" ca="1" si="0"/>
        <v>810.41</v>
      </c>
      <c r="E20" s="117">
        <f t="shared" ca="1" si="0"/>
        <v>804.7399999999999</v>
      </c>
      <c r="F20" s="117">
        <f t="shared" ca="1" si="0"/>
        <v>824.31999999999994</v>
      </c>
      <c r="G20" s="117">
        <f t="shared" ca="1" si="0"/>
        <v>822.52999999999986</v>
      </c>
      <c r="H20" s="117">
        <f t="shared" ca="1" si="0"/>
        <v>837.78</v>
      </c>
      <c r="I20" s="117">
        <f t="shared" ca="1" si="0"/>
        <v>852.83999999999992</v>
      </c>
      <c r="J20" s="117">
        <f t="shared" ca="1" si="0"/>
        <v>866.6099999999999</v>
      </c>
      <c r="K20" s="117">
        <f t="shared" ca="1" si="0"/>
        <v>868.39</v>
      </c>
      <c r="L20" s="117">
        <f t="shared" ca="1" si="0"/>
        <v>857.3599999999999</v>
      </c>
      <c r="M20" s="117">
        <f t="shared" ca="1" si="0"/>
        <v>855.08</v>
      </c>
      <c r="N20" s="117">
        <f t="shared" ca="1" si="0"/>
        <v>856.83999999999992</v>
      </c>
      <c r="O20" s="117">
        <f t="shared" ca="1" si="0"/>
        <v>863.26</v>
      </c>
      <c r="P20" s="117">
        <f t="shared" ca="1" si="0"/>
        <v>864.1099999999999</v>
      </c>
      <c r="Q20" s="117">
        <f t="shared" ca="1" si="0"/>
        <v>859.09999999999991</v>
      </c>
      <c r="R20" s="117">
        <f t="shared" ca="1" si="0"/>
        <v>861.07999999999993</v>
      </c>
      <c r="S20" s="117">
        <f t="shared" ca="1" si="0"/>
        <v>860.6099999999999</v>
      </c>
      <c r="T20" s="117">
        <f t="shared" ca="1" si="0"/>
        <v>850.77999999999986</v>
      </c>
      <c r="U20" s="117">
        <f t="shared" ca="1" si="0"/>
        <v>878.2399999999999</v>
      </c>
      <c r="V20" s="117">
        <f t="shared" ca="1" si="0"/>
        <v>895.3599999999999</v>
      </c>
      <c r="W20" s="117">
        <f t="shared" ca="1" si="0"/>
        <v>878.03</v>
      </c>
      <c r="X20" s="117">
        <f t="shared" ca="1" si="0"/>
        <v>872.67</v>
      </c>
      <c r="Y20" s="117">
        <f t="shared" ca="1" si="0"/>
        <v>856.71999999999991</v>
      </c>
      <c r="Z20" s="26">
        <v>1</v>
      </c>
      <c r="AA20" s="39" t="str">
        <f ca="1">'5 ЦК'!AA20</f>
        <v>744,44</v>
      </c>
      <c r="AB20" s="39" t="str">
        <f ca="1">'5 ЦК'!AB20</f>
        <v>701,38</v>
      </c>
      <c r="AC20" s="39" t="str">
        <f ca="1">'5 ЦК'!AC20</f>
        <v>697,62</v>
      </c>
      <c r="AD20" s="39" t="str">
        <f ca="1">'5 ЦК'!AD20</f>
        <v>692,15</v>
      </c>
      <c r="AE20" s="39" t="str">
        <f ca="1">'5 ЦК'!AE20</f>
        <v>711,03</v>
      </c>
      <c r="AF20" s="39" t="str">
        <f ca="1">'5 ЦК'!AF20</f>
        <v>709,3</v>
      </c>
      <c r="AG20" s="39" t="str">
        <f ca="1">'5 ЦК'!AG20</f>
        <v>724,01</v>
      </c>
      <c r="AH20" s="39" t="str">
        <f ca="1">'5 ЦК'!AH20</f>
        <v>738,53</v>
      </c>
      <c r="AI20" s="39" t="str">
        <f ca="1">'5 ЦК'!AI20</f>
        <v>751,81</v>
      </c>
      <c r="AJ20" s="39" t="str">
        <f ca="1">'5 ЦК'!AJ20</f>
        <v>753,52</v>
      </c>
      <c r="AK20" s="39" t="str">
        <f ca="1">'5 ЦК'!AK20</f>
        <v>742,89</v>
      </c>
      <c r="AL20" s="39" t="str">
        <f ca="1">'5 ЦК'!AL20</f>
        <v>740,69</v>
      </c>
      <c r="AM20" s="39" t="str">
        <f ca="1">'5 ЦК'!AM20</f>
        <v>742,39</v>
      </c>
      <c r="AN20" s="39" t="str">
        <f ca="1">'5 ЦК'!AN20</f>
        <v>748,58</v>
      </c>
      <c r="AO20" s="39" t="str">
        <f ca="1">'5 ЦК'!AO20</f>
        <v>749,4</v>
      </c>
      <c r="AP20" s="39" t="str">
        <f ca="1">'5 ЦК'!AP20</f>
        <v>744,56</v>
      </c>
      <c r="AQ20" s="39" t="str">
        <f ca="1">'5 ЦК'!AQ20</f>
        <v>746,47</v>
      </c>
      <c r="AR20" s="39" t="str">
        <f ca="1">'5 ЦК'!AR20</f>
        <v>746,02</v>
      </c>
      <c r="AS20" s="39" t="str">
        <f ca="1">'5 ЦК'!AS20</f>
        <v>736,54</v>
      </c>
      <c r="AT20" s="39" t="str">
        <f ca="1">'5 ЦК'!AT20</f>
        <v>763,02</v>
      </c>
      <c r="AU20" s="39" t="str">
        <f ca="1">'5 ЦК'!AU20</f>
        <v>779,53</v>
      </c>
      <c r="AV20" s="39" t="str">
        <f ca="1">'5 ЦК'!AV20</f>
        <v>762,82</v>
      </c>
      <c r="AW20" s="39" t="str">
        <f ca="1">'5 ЦК'!AW20</f>
        <v>757,65</v>
      </c>
      <c r="AX20" s="39" t="str">
        <f ca="1">'5 ЦК'!AX20</f>
        <v>742,27</v>
      </c>
    </row>
    <row r="21" spans="1:50" s="21" customFormat="1" ht="18.75">
      <c r="A21" s="26">
        <v>2</v>
      </c>
      <c r="B21" s="117">
        <f t="shared" ref="B21:B49" ca="1" si="1">AA21+$Z$10+ROUND((AA21*0.31*11.96%),2)</f>
        <v>877.62999999999988</v>
      </c>
      <c r="C21" s="117">
        <f t="shared" ref="C21:C49" ca="1" si="2">AB21+$Z$10+ROUND((AB21*0.31*11.96%),2)</f>
        <v>865.57999999999993</v>
      </c>
      <c r="D21" s="117">
        <f t="shared" ref="D21:D49" ca="1" si="3">AC21+$Z$10+ROUND((AC21*0.31*11.96%),2)</f>
        <v>853.07999999999993</v>
      </c>
      <c r="E21" s="117">
        <f t="shared" ref="E21:E49" ca="1" si="4">AD21+$Z$10+ROUND((AD21*0.31*11.96%),2)</f>
        <v>842.39</v>
      </c>
      <c r="F21" s="117">
        <f t="shared" ref="F21:F49" ca="1" si="5">AE21+$Z$10+ROUND((AE21*0.31*11.96%),2)</f>
        <v>828.13</v>
      </c>
      <c r="G21" s="117">
        <f t="shared" ref="G21:G49" ca="1" si="6">AF21+$Z$10+ROUND((AF21*0.31*11.96%),2)</f>
        <v>832.81999999999994</v>
      </c>
      <c r="H21" s="117">
        <f t="shared" ref="H21:H49" ca="1" si="7">AG21+$Z$10+ROUND((AG21*0.31*11.96%),2)</f>
        <v>856.91</v>
      </c>
      <c r="I21" s="117">
        <f t="shared" ref="I21:I49" ca="1" si="8">AH21+$Z$10+ROUND((AH21*0.31*11.96%),2)</f>
        <v>868.51</v>
      </c>
      <c r="J21" s="117">
        <f t="shared" ref="J21:J49" ca="1" si="9">AI21+$Z$10+ROUND((AI21*0.31*11.96%),2)</f>
        <v>887.95999999999992</v>
      </c>
      <c r="K21" s="117">
        <f t="shared" ref="K21:K49" ca="1" si="10">AJ21+$Z$10+ROUND((AJ21*0.31*11.96%),2)</f>
        <v>889.06999999999994</v>
      </c>
      <c r="L21" s="117">
        <f t="shared" ref="L21:L49" ca="1" si="11">AK21+$Z$10+ROUND((AK21*0.31*11.96%),2)</f>
        <v>884.44999999999993</v>
      </c>
      <c r="M21" s="117">
        <f t="shared" ref="M21:M49" ca="1" si="12">AL21+$Z$10+ROUND((AL21*0.31*11.96%),2)</f>
        <v>858.67</v>
      </c>
      <c r="N21" s="117">
        <f t="shared" ref="N21:N49" ca="1" si="13">AM21+$Z$10+ROUND((AM21*0.31*11.96%),2)</f>
        <v>882.48</v>
      </c>
      <c r="O21" s="117">
        <f t="shared" ref="O21:O49" ca="1" si="14">AN21+$Z$10+ROUND((AN21*0.31*11.96%),2)</f>
        <v>884.95999999999992</v>
      </c>
      <c r="P21" s="117">
        <f t="shared" ref="P21:P49" ca="1" si="15">AO21+$Z$10+ROUND((AO21*0.31*11.96%),2)</f>
        <v>886.12</v>
      </c>
      <c r="Q21" s="117">
        <f t="shared" ref="Q21:Q49" ca="1" si="16">AP21+$Z$10+ROUND((AP21*0.31*11.96%),2)</f>
        <v>887.31</v>
      </c>
      <c r="R21" s="117">
        <f t="shared" ref="R21:R49" ca="1" si="17">AQ21+$Z$10+ROUND((AQ21*0.31*11.96%),2)</f>
        <v>898.7299999999999</v>
      </c>
      <c r="S21" s="117">
        <f t="shared" ref="S21:S49" ca="1" si="18">AR21+$Z$10+ROUND((AR21*0.31*11.96%),2)</f>
        <v>901.24</v>
      </c>
      <c r="T21" s="117">
        <f t="shared" ref="T21:T49" ca="1" si="19">AS21+$Z$10+ROUND((AS21*0.31*11.96%),2)</f>
        <v>890.27</v>
      </c>
      <c r="U21" s="117">
        <f t="shared" ref="U21:U49" ca="1" si="20">AT21+$Z$10+ROUND((AT21*0.31*11.96%),2)</f>
        <v>905.81</v>
      </c>
      <c r="V21" s="117">
        <f t="shared" ref="V21:V49" ca="1" si="21">AU21+$Z$10+ROUND((AU21*0.31*11.96%),2)</f>
        <v>907.51</v>
      </c>
      <c r="W21" s="117">
        <f t="shared" ref="W21:W49" ca="1" si="22">AV21+$Z$10+ROUND((AV21*0.31*11.96%),2)</f>
        <v>885.14999999999986</v>
      </c>
      <c r="X21" s="117">
        <f t="shared" ref="X21:X49" ca="1" si="23">AW21+$Z$10+ROUND((AW21*0.31*11.96%),2)</f>
        <v>879.24</v>
      </c>
      <c r="Y21" s="117">
        <f t="shared" ref="Y21:Y49" ca="1" si="24">AX21+$Z$10+ROUND((AX21*0.31*11.96%),2)</f>
        <v>875.49</v>
      </c>
      <c r="Z21" s="26">
        <v>2</v>
      </c>
      <c r="AA21" s="39" t="str">
        <f ca="1">'5 ЦК'!AA21</f>
        <v>762,43</v>
      </c>
      <c r="AB21" s="39" t="str">
        <f ca="1">'5 ЦК'!AB21</f>
        <v>750,81</v>
      </c>
      <c r="AC21" s="39" t="str">
        <f ca="1">'5 ЦК'!AC21</f>
        <v>738,76</v>
      </c>
      <c r="AD21" s="39" t="str">
        <f ca="1">'5 ЦК'!AD21</f>
        <v>728,45</v>
      </c>
      <c r="AE21" s="39" t="str">
        <f ca="1">'5 ЦК'!AE21</f>
        <v>714,7</v>
      </c>
      <c r="AF21" s="39" t="str">
        <f ca="1">'5 ЦК'!AF21</f>
        <v>719,22</v>
      </c>
      <c r="AG21" s="39" t="str">
        <f ca="1">'5 ЦК'!AG21</f>
        <v>742,45</v>
      </c>
      <c r="AH21" s="39" t="str">
        <f ca="1">'5 ЦК'!AH21</f>
        <v>753,64</v>
      </c>
      <c r="AI21" s="39" t="str">
        <f ca="1">'5 ЦК'!AI21</f>
        <v>772,39</v>
      </c>
      <c r="AJ21" s="39" t="str">
        <f ca="1">'5 ЦК'!AJ21</f>
        <v>773,46</v>
      </c>
      <c r="AK21" s="39" t="str">
        <f ca="1">'5 ЦК'!AK21</f>
        <v>769,01</v>
      </c>
      <c r="AL21" s="39" t="str">
        <f ca="1">'5 ЦК'!AL21</f>
        <v>744,15</v>
      </c>
      <c r="AM21" s="39" t="str">
        <f ca="1">'5 ЦК'!AM21</f>
        <v>767,11</v>
      </c>
      <c r="AN21" s="39" t="str">
        <f ca="1">'5 ЦК'!AN21</f>
        <v>769,5</v>
      </c>
      <c r="AO21" s="39" t="str">
        <f ca="1">'5 ЦК'!AO21</f>
        <v>770,62</v>
      </c>
      <c r="AP21" s="39" t="str">
        <f ca="1">'5 ЦК'!AP21</f>
        <v>771,77</v>
      </c>
      <c r="AQ21" s="39" t="str">
        <f ca="1">'5 ЦК'!AQ21</f>
        <v>782,78</v>
      </c>
      <c r="AR21" s="39" t="str">
        <f ca="1">'5 ЦК'!AR21</f>
        <v>785,2</v>
      </c>
      <c r="AS21" s="39" t="str">
        <f ca="1">'5 ЦК'!AS21</f>
        <v>774,62</v>
      </c>
      <c r="AT21" s="39" t="str">
        <f ca="1">'5 ЦК'!AT21</f>
        <v>789,6</v>
      </c>
      <c r="AU21" s="39" t="str">
        <f ca="1">'5 ЦК'!AU21</f>
        <v>791,24</v>
      </c>
      <c r="AV21" s="39" t="str">
        <f ca="1">'5 ЦК'!AV21</f>
        <v>769,68</v>
      </c>
      <c r="AW21" s="39" t="str">
        <f ca="1">'5 ЦК'!AW21</f>
        <v>763,98</v>
      </c>
      <c r="AX21" s="39" t="str">
        <f ca="1">'5 ЦК'!AX21</f>
        <v>760,37</v>
      </c>
    </row>
    <row r="22" spans="1:50" s="21" customFormat="1" ht="18.75">
      <c r="A22" s="26">
        <v>3</v>
      </c>
      <c r="B22" s="117">
        <f t="shared" ca="1" si="1"/>
        <v>861.25999999999988</v>
      </c>
      <c r="C22" s="117">
        <f t="shared" ca="1" si="2"/>
        <v>851.31</v>
      </c>
      <c r="D22" s="117">
        <f t="shared" ca="1" si="3"/>
        <v>840.45</v>
      </c>
      <c r="E22" s="117">
        <f t="shared" ca="1" si="4"/>
        <v>809.27</v>
      </c>
      <c r="F22" s="117">
        <f t="shared" ca="1" si="5"/>
        <v>833.4</v>
      </c>
      <c r="G22" s="117">
        <f t="shared" ca="1" si="6"/>
        <v>897.83999999999992</v>
      </c>
      <c r="H22" s="117">
        <f t="shared" ca="1" si="7"/>
        <v>903.01999999999987</v>
      </c>
      <c r="I22" s="117">
        <f t="shared" ca="1" si="8"/>
        <v>904.06999999999994</v>
      </c>
      <c r="J22" s="117">
        <f t="shared" ca="1" si="9"/>
        <v>930.06</v>
      </c>
      <c r="K22" s="117">
        <f t="shared" ca="1" si="10"/>
        <v>962.89</v>
      </c>
      <c r="L22" s="117">
        <f t="shared" ca="1" si="11"/>
        <v>944.6099999999999</v>
      </c>
      <c r="M22" s="117">
        <f t="shared" ca="1" si="12"/>
        <v>924.27</v>
      </c>
      <c r="N22" s="117">
        <f t="shared" ca="1" si="13"/>
        <v>922.86999999999989</v>
      </c>
      <c r="O22" s="117">
        <f t="shared" ca="1" si="14"/>
        <v>926.38</v>
      </c>
      <c r="P22" s="117">
        <f t="shared" ca="1" si="15"/>
        <v>923.44999999999993</v>
      </c>
      <c r="Q22" s="117">
        <f t="shared" ca="1" si="16"/>
        <v>925.20999999999992</v>
      </c>
      <c r="R22" s="117">
        <f t="shared" ca="1" si="17"/>
        <v>924.4</v>
      </c>
      <c r="S22" s="117">
        <f t="shared" ca="1" si="18"/>
        <v>920.93</v>
      </c>
      <c r="T22" s="117">
        <f t="shared" ca="1" si="19"/>
        <v>903.46</v>
      </c>
      <c r="U22" s="117">
        <f t="shared" ca="1" si="20"/>
        <v>925.56999999999994</v>
      </c>
      <c r="V22" s="117">
        <f t="shared" ca="1" si="21"/>
        <v>904.77</v>
      </c>
      <c r="W22" s="117">
        <f t="shared" ca="1" si="22"/>
        <v>886.18</v>
      </c>
      <c r="X22" s="117">
        <f t="shared" ca="1" si="23"/>
        <v>886.42</v>
      </c>
      <c r="Y22" s="117">
        <f t="shared" ca="1" si="24"/>
        <v>839.34999999999991</v>
      </c>
      <c r="Z22" s="26">
        <v>3</v>
      </c>
      <c r="AA22" s="39" t="str">
        <f ca="1">'5 ЦК'!AA22</f>
        <v>746,65</v>
      </c>
      <c r="AB22" s="39" t="str">
        <f ca="1">'5 ЦК'!AB22</f>
        <v>737,05</v>
      </c>
      <c r="AC22" s="39" t="str">
        <f ca="1">'5 ЦК'!AC22</f>
        <v>726,58</v>
      </c>
      <c r="AD22" s="39" t="str">
        <f ca="1">'5 ЦК'!AD22</f>
        <v>696,52</v>
      </c>
      <c r="AE22" s="39" t="str">
        <f ca="1">'5 ЦК'!AE22</f>
        <v>719,78</v>
      </c>
      <c r="AF22" s="39" t="str">
        <f ca="1">'5 ЦК'!AF22</f>
        <v>781,92</v>
      </c>
      <c r="AG22" s="39" t="str">
        <f ca="1">'5 ЦК'!AG22</f>
        <v>786,91</v>
      </c>
      <c r="AH22" s="39" t="str">
        <f ca="1">'5 ЦК'!AH22</f>
        <v>787,93</v>
      </c>
      <c r="AI22" s="39" t="str">
        <f ca="1">'5 ЦК'!AI22</f>
        <v>812,99</v>
      </c>
      <c r="AJ22" s="39" t="str">
        <f ca="1">'5 ЦК'!AJ22</f>
        <v>844,64</v>
      </c>
      <c r="AK22" s="39" t="str">
        <f ca="1">'5 ЦК'!AK22</f>
        <v>827,02</v>
      </c>
      <c r="AL22" s="39" t="str">
        <f ca="1">'5 ЦК'!AL22</f>
        <v>807,4</v>
      </c>
      <c r="AM22" s="39" t="str">
        <f ca="1">'5 ЦК'!AM22</f>
        <v>806,05</v>
      </c>
      <c r="AN22" s="39" t="str">
        <f ca="1">'5 ЦК'!AN22</f>
        <v>809,44</v>
      </c>
      <c r="AO22" s="39" t="str">
        <f ca="1">'5 ЦК'!AO22</f>
        <v>806,61</v>
      </c>
      <c r="AP22" s="39" t="str">
        <f ca="1">'5 ЦК'!AP22</f>
        <v>808,31</v>
      </c>
      <c r="AQ22" s="39" t="str">
        <f ca="1">'5 ЦК'!AQ22</f>
        <v>807,53</v>
      </c>
      <c r="AR22" s="39" t="str">
        <f ca="1">'5 ЦК'!AR22</f>
        <v>804,18</v>
      </c>
      <c r="AS22" s="39" t="str">
        <f ca="1">'5 ЦК'!AS22</f>
        <v>787,34</v>
      </c>
      <c r="AT22" s="39" t="str">
        <f ca="1">'5 ЦК'!AT22</f>
        <v>808,66</v>
      </c>
      <c r="AU22" s="39" t="str">
        <f ca="1">'5 ЦК'!AU22</f>
        <v>788,6</v>
      </c>
      <c r="AV22" s="39" t="str">
        <f ca="1">'5 ЦК'!AV22</f>
        <v>770,68</v>
      </c>
      <c r="AW22" s="39" t="str">
        <f ca="1">'5 ЦК'!AW22</f>
        <v>770,91</v>
      </c>
      <c r="AX22" s="39" t="str">
        <f ca="1">'5 ЦК'!AX22</f>
        <v>725,52</v>
      </c>
    </row>
    <row r="23" spans="1:50" s="21" customFormat="1" ht="18.75">
      <c r="A23" s="26">
        <v>4</v>
      </c>
      <c r="B23" s="117">
        <f t="shared" ca="1" si="1"/>
        <v>797.83999999999992</v>
      </c>
      <c r="C23" s="117">
        <f t="shared" ca="1" si="2"/>
        <v>794.4899999999999</v>
      </c>
      <c r="D23" s="117">
        <f t="shared" ca="1" si="3"/>
        <v>791.52</v>
      </c>
      <c r="E23" s="117">
        <f t="shared" ca="1" si="4"/>
        <v>781.25</v>
      </c>
      <c r="F23" s="117">
        <f t="shared" ca="1" si="5"/>
        <v>792.76</v>
      </c>
      <c r="G23" s="117">
        <f t="shared" ca="1" si="6"/>
        <v>858.68</v>
      </c>
      <c r="H23" s="117">
        <f t="shared" ca="1" si="7"/>
        <v>861.39</v>
      </c>
      <c r="I23" s="117">
        <f t="shared" ca="1" si="8"/>
        <v>864.50999999999988</v>
      </c>
      <c r="J23" s="117">
        <f t="shared" ca="1" si="9"/>
        <v>895.12999999999988</v>
      </c>
      <c r="K23" s="117">
        <f t="shared" ca="1" si="10"/>
        <v>896.26999999999987</v>
      </c>
      <c r="L23" s="117">
        <f t="shared" ca="1" si="11"/>
        <v>893.39</v>
      </c>
      <c r="M23" s="117">
        <f t="shared" ca="1" si="12"/>
        <v>891.43999999999994</v>
      </c>
      <c r="N23" s="117">
        <f t="shared" ca="1" si="13"/>
        <v>887.69999999999993</v>
      </c>
      <c r="O23" s="117">
        <f t="shared" ca="1" si="14"/>
        <v>894.21999999999991</v>
      </c>
      <c r="P23" s="117">
        <f t="shared" ca="1" si="15"/>
        <v>896.82</v>
      </c>
      <c r="Q23" s="117">
        <f t="shared" ca="1" si="16"/>
        <v>890.71999999999991</v>
      </c>
      <c r="R23" s="117">
        <f t="shared" ca="1" si="17"/>
        <v>891.18999999999994</v>
      </c>
      <c r="S23" s="117">
        <f t="shared" ca="1" si="18"/>
        <v>882.24999999999989</v>
      </c>
      <c r="T23" s="117">
        <f t="shared" ca="1" si="19"/>
        <v>878.98</v>
      </c>
      <c r="U23" s="117">
        <f t="shared" ca="1" si="20"/>
        <v>895.29</v>
      </c>
      <c r="V23" s="117">
        <f t="shared" ca="1" si="21"/>
        <v>888.88999999999987</v>
      </c>
      <c r="W23" s="117">
        <f t="shared" ca="1" si="22"/>
        <v>828.3</v>
      </c>
      <c r="X23" s="117">
        <f t="shared" ca="1" si="23"/>
        <v>848.68999999999994</v>
      </c>
      <c r="Y23" s="117">
        <f t="shared" ca="1" si="24"/>
        <v>830.91</v>
      </c>
      <c r="Z23" s="26">
        <v>4</v>
      </c>
      <c r="AA23" s="39" t="str">
        <f ca="1">'5 ЦК'!AA23</f>
        <v>685,49</v>
      </c>
      <c r="AB23" s="39" t="str">
        <f ca="1">'5 ЦК'!AB23</f>
        <v>682,26</v>
      </c>
      <c r="AC23" s="39" t="str">
        <f ca="1">'5 ЦК'!AC23</f>
        <v>679,4</v>
      </c>
      <c r="AD23" s="39" t="str">
        <f ca="1">'5 ЦК'!AD23</f>
        <v>669,5</v>
      </c>
      <c r="AE23" s="39" t="str">
        <f ca="1">'5 ЦК'!AE23</f>
        <v>680,6</v>
      </c>
      <c r="AF23" s="39" t="str">
        <f ca="1">'5 ЦК'!AF23</f>
        <v>744,16</v>
      </c>
      <c r="AG23" s="39" t="str">
        <f ca="1">'5 ЦК'!AG23</f>
        <v>746,77</v>
      </c>
      <c r="AH23" s="39" t="str">
        <f ca="1">'5 ЦК'!AH23</f>
        <v>749,78</v>
      </c>
      <c r="AI23" s="39" t="str">
        <f ca="1">'5 ЦК'!AI23</f>
        <v>779,31</v>
      </c>
      <c r="AJ23" s="39" t="str">
        <f ca="1">'5 ЦК'!AJ23</f>
        <v>780,41</v>
      </c>
      <c r="AK23" s="39" t="str">
        <f ca="1">'5 ЦК'!AK23</f>
        <v>777,63</v>
      </c>
      <c r="AL23" s="39" t="str">
        <f ca="1">'5 ЦК'!AL23</f>
        <v>775,75</v>
      </c>
      <c r="AM23" s="39" t="str">
        <f ca="1">'5 ЦК'!AM23</f>
        <v>772,14</v>
      </c>
      <c r="AN23" s="39" t="str">
        <f ca="1">'5 ЦК'!AN23</f>
        <v>778,43</v>
      </c>
      <c r="AO23" s="39" t="str">
        <f ca="1">'5 ЦК'!AO23</f>
        <v>780,94</v>
      </c>
      <c r="AP23" s="39" t="str">
        <f ca="1">'5 ЦК'!AP23</f>
        <v>775,05</v>
      </c>
      <c r="AQ23" s="39" t="str">
        <f ca="1">'5 ЦК'!AQ23</f>
        <v>775,51</v>
      </c>
      <c r="AR23" s="39" t="str">
        <f ca="1">'5 ЦК'!AR23</f>
        <v>766,89</v>
      </c>
      <c r="AS23" s="39" t="str">
        <f ca="1">'5 ЦК'!AS23</f>
        <v>763,73</v>
      </c>
      <c r="AT23" s="39" t="str">
        <f ca="1">'5 ЦК'!AT23</f>
        <v>779,46</v>
      </c>
      <c r="AU23" s="39" t="str">
        <f ca="1">'5 ЦК'!AU23</f>
        <v>773,29</v>
      </c>
      <c r="AV23" s="39" t="str">
        <f ca="1">'5 ЦК'!AV23</f>
        <v>714,87</v>
      </c>
      <c r="AW23" s="39" t="str">
        <f ca="1">'5 ЦК'!AW23</f>
        <v>734,53</v>
      </c>
      <c r="AX23" s="39" t="str">
        <f ca="1">'5 ЦК'!AX23</f>
        <v>717,38</v>
      </c>
    </row>
    <row r="24" spans="1:50" s="21" customFormat="1" ht="18.75">
      <c r="A24" s="26">
        <v>5</v>
      </c>
      <c r="B24" s="117">
        <f t="shared" ca="1" si="1"/>
        <v>810.24</v>
      </c>
      <c r="C24" s="117">
        <f t="shared" ca="1" si="2"/>
        <v>784.85</v>
      </c>
      <c r="D24" s="117">
        <f t="shared" ca="1" si="3"/>
        <v>780.45999999999992</v>
      </c>
      <c r="E24" s="117">
        <f t="shared" ca="1" si="4"/>
        <v>750.38</v>
      </c>
      <c r="F24" s="117">
        <f t="shared" ca="1" si="5"/>
        <v>765.78</v>
      </c>
      <c r="G24" s="117">
        <f t="shared" ca="1" si="6"/>
        <v>835.38</v>
      </c>
      <c r="H24" s="117">
        <f t="shared" ca="1" si="7"/>
        <v>937.18999999999994</v>
      </c>
      <c r="I24" s="117">
        <f t="shared" ca="1" si="8"/>
        <v>962.44999999999993</v>
      </c>
      <c r="J24" s="117">
        <f t="shared" ca="1" si="9"/>
        <v>976.16</v>
      </c>
      <c r="K24" s="117">
        <f t="shared" ca="1" si="10"/>
        <v>973.92</v>
      </c>
      <c r="L24" s="117">
        <f t="shared" ca="1" si="11"/>
        <v>963.44999999999993</v>
      </c>
      <c r="M24" s="117">
        <f t="shared" ca="1" si="12"/>
        <v>942.41</v>
      </c>
      <c r="N24" s="117">
        <f t="shared" ca="1" si="13"/>
        <v>939.81</v>
      </c>
      <c r="O24" s="117">
        <f t="shared" ca="1" si="14"/>
        <v>960.75</v>
      </c>
      <c r="P24" s="117">
        <f t="shared" ca="1" si="15"/>
        <v>966.55</v>
      </c>
      <c r="Q24" s="117">
        <f t="shared" ca="1" si="16"/>
        <v>953.75</v>
      </c>
      <c r="R24" s="117">
        <f t="shared" ca="1" si="17"/>
        <v>964.71999999999991</v>
      </c>
      <c r="S24" s="117">
        <f t="shared" ca="1" si="18"/>
        <v>933.27</v>
      </c>
      <c r="T24" s="117">
        <f t="shared" ca="1" si="19"/>
        <v>935.36</v>
      </c>
      <c r="U24" s="117">
        <f t="shared" ca="1" si="20"/>
        <v>884.59999999999991</v>
      </c>
      <c r="V24" s="117">
        <f t="shared" ca="1" si="21"/>
        <v>864.93999999999994</v>
      </c>
      <c r="W24" s="117">
        <f t="shared" ca="1" si="22"/>
        <v>835.3599999999999</v>
      </c>
      <c r="X24" s="117">
        <f t="shared" ca="1" si="23"/>
        <v>834.74</v>
      </c>
      <c r="Y24" s="117">
        <f t="shared" ca="1" si="24"/>
        <v>805.31</v>
      </c>
      <c r="Z24" s="26">
        <v>5</v>
      </c>
      <c r="AA24" s="39" t="str">
        <f ca="1">'5 ЦК'!AA24</f>
        <v>697,45</v>
      </c>
      <c r="AB24" s="39" t="str">
        <f ca="1">'5 ЦК'!AB24</f>
        <v>672,97</v>
      </c>
      <c r="AC24" s="39" t="str">
        <f ca="1">'5 ЦК'!AC24</f>
        <v>668,74</v>
      </c>
      <c r="AD24" s="39" t="str">
        <f ca="1">'5 ЦК'!AD24</f>
        <v>639,73</v>
      </c>
      <c r="AE24" s="39" t="str">
        <f ca="1">'5 ЦК'!AE24</f>
        <v>654,58</v>
      </c>
      <c r="AF24" s="39" t="str">
        <f ca="1">'5 ЦК'!AF24</f>
        <v>721,69</v>
      </c>
      <c r="AG24" s="39" t="str">
        <f ca="1">'5 ЦК'!AG24</f>
        <v>819,86</v>
      </c>
      <c r="AH24" s="39" t="str">
        <f ca="1">'5 ЦК'!AH24</f>
        <v>844,22</v>
      </c>
      <c r="AI24" s="39" t="str">
        <f ca="1">'5 ЦК'!AI24</f>
        <v>857,44</v>
      </c>
      <c r="AJ24" s="39" t="str">
        <f ca="1">'5 ЦК'!AJ24</f>
        <v>855,28</v>
      </c>
      <c r="AK24" s="39" t="str">
        <f ca="1">'5 ЦК'!AK24</f>
        <v>845,18</v>
      </c>
      <c r="AL24" s="39" t="str">
        <f ca="1">'5 ЦК'!AL24</f>
        <v>824,9</v>
      </c>
      <c r="AM24" s="39" t="str">
        <f ca="1">'5 ЦК'!AM24</f>
        <v>822,39</v>
      </c>
      <c r="AN24" s="39" t="str">
        <f ca="1">'5 ЦК'!AN24</f>
        <v>842,58</v>
      </c>
      <c r="AO24" s="39" t="str">
        <f ca="1">'5 ЦК'!AO24</f>
        <v>848,17</v>
      </c>
      <c r="AP24" s="39" t="str">
        <f ca="1">'5 ЦК'!AP24</f>
        <v>835,83</v>
      </c>
      <c r="AQ24" s="39" t="str">
        <f ca="1">'5 ЦК'!AQ24</f>
        <v>846,41</v>
      </c>
      <c r="AR24" s="39" t="str">
        <f ca="1">'5 ЦК'!AR24</f>
        <v>816,08</v>
      </c>
      <c r="AS24" s="39" t="str">
        <f ca="1">'5 ЦК'!AS24</f>
        <v>818,1</v>
      </c>
      <c r="AT24" s="39" t="str">
        <f ca="1">'5 ЦК'!AT24</f>
        <v>769,15</v>
      </c>
      <c r="AU24" s="39" t="str">
        <f ca="1">'5 ЦК'!AU24</f>
        <v>750,2</v>
      </c>
      <c r="AV24" s="39" t="str">
        <f ca="1">'5 ЦК'!AV24</f>
        <v>721,67</v>
      </c>
      <c r="AW24" s="39" t="str">
        <f ca="1">'5 ЦК'!AW24</f>
        <v>721,08</v>
      </c>
      <c r="AX24" s="39" t="str">
        <f ca="1">'5 ЦК'!AX24</f>
        <v>692,7</v>
      </c>
    </row>
    <row r="25" spans="1:50" s="21" customFormat="1" ht="18.75">
      <c r="A25" s="26">
        <v>6</v>
      </c>
      <c r="B25" s="117">
        <f t="shared" ca="1" si="1"/>
        <v>852.76</v>
      </c>
      <c r="C25" s="117">
        <f t="shared" ca="1" si="2"/>
        <v>831.27</v>
      </c>
      <c r="D25" s="117">
        <f t="shared" ca="1" si="3"/>
        <v>760.55</v>
      </c>
      <c r="E25" s="117">
        <f t="shared" ca="1" si="4"/>
        <v>741.08999999999992</v>
      </c>
      <c r="F25" s="117">
        <f t="shared" ca="1" si="5"/>
        <v>763.09999999999991</v>
      </c>
      <c r="G25" s="117">
        <f t="shared" ca="1" si="6"/>
        <v>829.88999999999987</v>
      </c>
      <c r="H25" s="117">
        <f t="shared" ca="1" si="7"/>
        <v>883.06</v>
      </c>
      <c r="I25" s="117">
        <f t="shared" ca="1" si="8"/>
        <v>886.9</v>
      </c>
      <c r="J25" s="117">
        <f t="shared" ca="1" si="9"/>
        <v>894.67</v>
      </c>
      <c r="K25" s="117">
        <f t="shared" ca="1" si="10"/>
        <v>895.2399999999999</v>
      </c>
      <c r="L25" s="117">
        <f t="shared" ca="1" si="11"/>
        <v>895.82999999999993</v>
      </c>
      <c r="M25" s="117">
        <f t="shared" ca="1" si="12"/>
        <v>891.9</v>
      </c>
      <c r="N25" s="117">
        <f t="shared" ca="1" si="13"/>
        <v>890.05</v>
      </c>
      <c r="O25" s="117">
        <f t="shared" ca="1" si="14"/>
        <v>891.38</v>
      </c>
      <c r="P25" s="117">
        <f t="shared" ca="1" si="15"/>
        <v>892.21999999999991</v>
      </c>
      <c r="Q25" s="117">
        <f t="shared" ca="1" si="16"/>
        <v>894.31999999999994</v>
      </c>
      <c r="R25" s="117">
        <f t="shared" ca="1" si="17"/>
        <v>894.11</v>
      </c>
      <c r="S25" s="117">
        <f t="shared" ca="1" si="18"/>
        <v>878.83999999999992</v>
      </c>
      <c r="T25" s="117">
        <f t="shared" ca="1" si="19"/>
        <v>891.71999999999991</v>
      </c>
      <c r="U25" s="117">
        <f t="shared" ca="1" si="20"/>
        <v>909.44999999999993</v>
      </c>
      <c r="V25" s="117">
        <f t="shared" ca="1" si="21"/>
        <v>906.88999999999987</v>
      </c>
      <c r="W25" s="117">
        <f t="shared" ca="1" si="22"/>
        <v>893.72</v>
      </c>
      <c r="X25" s="117">
        <f t="shared" ca="1" si="23"/>
        <v>875.84</v>
      </c>
      <c r="Y25" s="117">
        <f t="shared" ca="1" si="24"/>
        <v>852.99999999999989</v>
      </c>
      <c r="Z25" s="26">
        <v>6</v>
      </c>
      <c r="AA25" s="39" t="str">
        <f ca="1">'5 ЦК'!AA25</f>
        <v>738,45</v>
      </c>
      <c r="AB25" s="39" t="str">
        <f ca="1">'5 ЦК'!AB25</f>
        <v>717,73</v>
      </c>
      <c r="AC25" s="39" t="str">
        <f ca="1">'5 ЦК'!AC25</f>
        <v>649,54</v>
      </c>
      <c r="AD25" s="39" t="str">
        <f ca="1">'5 ЦК'!AD25</f>
        <v>630,77</v>
      </c>
      <c r="AE25" s="39" t="str">
        <f ca="1">'5 ЦК'!AE25</f>
        <v>652</v>
      </c>
      <c r="AF25" s="39" t="str">
        <f ca="1">'5 ЦК'!AF25</f>
        <v>716,4</v>
      </c>
      <c r="AG25" s="39" t="str">
        <f ca="1">'5 ЦК'!AG25</f>
        <v>767,67</v>
      </c>
      <c r="AH25" s="39" t="str">
        <f ca="1">'5 ЦК'!AH25</f>
        <v>771,37</v>
      </c>
      <c r="AI25" s="39" t="str">
        <f ca="1">'5 ЦК'!AI25</f>
        <v>778,86</v>
      </c>
      <c r="AJ25" s="39" t="str">
        <f ca="1">'5 ЦК'!AJ25</f>
        <v>779,41</v>
      </c>
      <c r="AK25" s="39" t="str">
        <f ca="1">'5 ЦК'!AK25</f>
        <v>779,98</v>
      </c>
      <c r="AL25" s="39" t="str">
        <f ca="1">'5 ЦК'!AL25</f>
        <v>776,19</v>
      </c>
      <c r="AM25" s="39" t="str">
        <f ca="1">'5 ЦК'!AM25</f>
        <v>774,41</v>
      </c>
      <c r="AN25" s="39" t="str">
        <f ca="1">'5 ЦК'!AN25</f>
        <v>775,69</v>
      </c>
      <c r="AO25" s="39" t="str">
        <f ca="1">'5 ЦК'!AO25</f>
        <v>776,5</v>
      </c>
      <c r="AP25" s="39" t="str">
        <f ca="1">'5 ЦК'!AP25</f>
        <v>778,53</v>
      </c>
      <c r="AQ25" s="39" t="str">
        <f ca="1">'5 ЦК'!AQ25</f>
        <v>778,32</v>
      </c>
      <c r="AR25" s="39" t="str">
        <f ca="1">'5 ЦК'!AR25</f>
        <v>763,6</v>
      </c>
      <c r="AS25" s="39" t="str">
        <f ca="1">'5 ЦК'!AS25</f>
        <v>776,02</v>
      </c>
      <c r="AT25" s="39" t="str">
        <f ca="1">'5 ЦК'!AT25</f>
        <v>793,11</v>
      </c>
      <c r="AU25" s="39" t="str">
        <f ca="1">'5 ЦК'!AU25</f>
        <v>790,65</v>
      </c>
      <c r="AV25" s="39" t="str">
        <f ca="1">'5 ЦК'!AV25</f>
        <v>777,95</v>
      </c>
      <c r="AW25" s="39" t="str">
        <f ca="1">'5 ЦК'!AW25</f>
        <v>760,71</v>
      </c>
      <c r="AX25" s="39" t="str">
        <f ca="1">'5 ЦК'!AX25</f>
        <v>738,68</v>
      </c>
    </row>
    <row r="26" spans="1:50" s="21" customFormat="1" ht="18.75">
      <c r="A26" s="26">
        <v>7</v>
      </c>
      <c r="B26" s="117">
        <f t="shared" ca="1" si="1"/>
        <v>856.07999999999993</v>
      </c>
      <c r="C26" s="117">
        <f t="shared" ca="1" si="2"/>
        <v>835.91</v>
      </c>
      <c r="D26" s="117">
        <f t="shared" ca="1" si="3"/>
        <v>806.77</v>
      </c>
      <c r="E26" s="117">
        <f t="shared" ca="1" si="4"/>
        <v>783.46999999999991</v>
      </c>
      <c r="F26" s="117">
        <f t="shared" ca="1" si="5"/>
        <v>803.25</v>
      </c>
      <c r="G26" s="117">
        <f t="shared" ca="1" si="6"/>
        <v>862.26</v>
      </c>
      <c r="H26" s="117">
        <f t="shared" ca="1" si="7"/>
        <v>883.58999999999992</v>
      </c>
      <c r="I26" s="117">
        <f t="shared" ca="1" si="8"/>
        <v>884.92</v>
      </c>
      <c r="J26" s="117">
        <f t="shared" ca="1" si="9"/>
        <v>891.93999999999994</v>
      </c>
      <c r="K26" s="117">
        <f t="shared" ca="1" si="10"/>
        <v>927.68999999999994</v>
      </c>
      <c r="L26" s="117">
        <f t="shared" ca="1" si="11"/>
        <v>925.84999999999991</v>
      </c>
      <c r="M26" s="117">
        <f t="shared" ca="1" si="12"/>
        <v>919.43999999999994</v>
      </c>
      <c r="N26" s="117">
        <f t="shared" ca="1" si="13"/>
        <v>890.04</v>
      </c>
      <c r="O26" s="117">
        <f t="shared" ca="1" si="14"/>
        <v>891.52</v>
      </c>
      <c r="P26" s="117">
        <f t="shared" ca="1" si="15"/>
        <v>887.67</v>
      </c>
      <c r="Q26" s="117">
        <f t="shared" ca="1" si="16"/>
        <v>889.83</v>
      </c>
      <c r="R26" s="117">
        <f t="shared" ca="1" si="17"/>
        <v>890.18999999999994</v>
      </c>
      <c r="S26" s="117">
        <f t="shared" ca="1" si="18"/>
        <v>878.37999999999988</v>
      </c>
      <c r="T26" s="117">
        <f t="shared" ca="1" si="19"/>
        <v>884.70999999999992</v>
      </c>
      <c r="U26" s="117">
        <f t="shared" ca="1" si="20"/>
        <v>907.36</v>
      </c>
      <c r="V26" s="117">
        <f t="shared" ca="1" si="21"/>
        <v>904.56</v>
      </c>
      <c r="W26" s="117">
        <f t="shared" ca="1" si="22"/>
        <v>890.56999999999994</v>
      </c>
      <c r="X26" s="117">
        <f t="shared" ca="1" si="23"/>
        <v>873.8</v>
      </c>
      <c r="Y26" s="117">
        <f t="shared" ca="1" si="24"/>
        <v>847.46</v>
      </c>
      <c r="Z26" s="26">
        <v>7</v>
      </c>
      <c r="AA26" s="39" t="str">
        <f ca="1">'5 ЦК'!AA26</f>
        <v>741,65</v>
      </c>
      <c r="AB26" s="39" t="str">
        <f ca="1">'5 ЦК'!AB26</f>
        <v>722,2</v>
      </c>
      <c r="AC26" s="39" t="str">
        <f ca="1">'5 ЦК'!AC26</f>
        <v>694,11</v>
      </c>
      <c r="AD26" s="39" t="str">
        <f ca="1">'5 ЦК'!AD26</f>
        <v>671,64</v>
      </c>
      <c r="AE26" s="39" t="str">
        <f ca="1">'5 ЦК'!AE26</f>
        <v>690,71</v>
      </c>
      <c r="AF26" s="39" t="str">
        <f ca="1">'5 ЦК'!AF26</f>
        <v>747,61</v>
      </c>
      <c r="AG26" s="39" t="str">
        <f ca="1">'5 ЦК'!AG26</f>
        <v>768,18</v>
      </c>
      <c r="AH26" s="39" t="str">
        <f ca="1">'5 ЦК'!AH26</f>
        <v>769,46</v>
      </c>
      <c r="AI26" s="39" t="str">
        <f ca="1">'5 ЦК'!AI26</f>
        <v>776,23</v>
      </c>
      <c r="AJ26" s="39" t="str">
        <f ca="1">'5 ЦК'!AJ26</f>
        <v>810,7</v>
      </c>
      <c r="AK26" s="39" t="str">
        <f ca="1">'5 ЦК'!AK26</f>
        <v>808,93</v>
      </c>
      <c r="AL26" s="39" t="str">
        <f ca="1">'5 ЦК'!AL26</f>
        <v>802,75</v>
      </c>
      <c r="AM26" s="39" t="str">
        <f ca="1">'5 ЦК'!AM26</f>
        <v>774,4</v>
      </c>
      <c r="AN26" s="39" t="str">
        <f ca="1">'5 ЦК'!AN26</f>
        <v>775,83</v>
      </c>
      <c r="AO26" s="39" t="str">
        <f ca="1">'5 ЦК'!AO26</f>
        <v>772,11</v>
      </c>
      <c r="AP26" s="39" t="str">
        <f ca="1">'5 ЦК'!AP26</f>
        <v>774,2</v>
      </c>
      <c r="AQ26" s="39" t="str">
        <f ca="1">'5 ЦК'!AQ26</f>
        <v>774,54</v>
      </c>
      <c r="AR26" s="39" t="str">
        <f ca="1">'5 ЦК'!AR26</f>
        <v>763,16</v>
      </c>
      <c r="AS26" s="39" t="str">
        <f ca="1">'5 ЦК'!AS26</f>
        <v>769,26</v>
      </c>
      <c r="AT26" s="39" t="str">
        <f ca="1">'5 ЦК'!AT26</f>
        <v>791,1</v>
      </c>
      <c r="AU26" s="39" t="str">
        <f ca="1">'5 ЦК'!AU26</f>
        <v>788,4</v>
      </c>
      <c r="AV26" s="39" t="str">
        <f ca="1">'5 ЦК'!AV26</f>
        <v>774,91</v>
      </c>
      <c r="AW26" s="39" t="str">
        <f ca="1">'5 ЦК'!AW26</f>
        <v>758,74</v>
      </c>
      <c r="AX26" s="39" t="str">
        <f ca="1">'5 ЦК'!AX26</f>
        <v>733,34</v>
      </c>
    </row>
    <row r="27" spans="1:50" s="21" customFormat="1" ht="18.75">
      <c r="A27" s="26">
        <v>8</v>
      </c>
      <c r="B27" s="117">
        <f t="shared" ca="1" si="1"/>
        <v>861.05</v>
      </c>
      <c r="C27" s="117">
        <f t="shared" ca="1" si="2"/>
        <v>855.06</v>
      </c>
      <c r="D27" s="117">
        <f t="shared" ca="1" si="3"/>
        <v>804.62999999999988</v>
      </c>
      <c r="E27" s="117">
        <f t="shared" ca="1" si="4"/>
        <v>790.08999999999992</v>
      </c>
      <c r="F27" s="117">
        <f t="shared" ca="1" si="5"/>
        <v>808.81999999999994</v>
      </c>
      <c r="G27" s="117">
        <f t="shared" ca="1" si="6"/>
        <v>836.82999999999993</v>
      </c>
      <c r="H27" s="117">
        <f t="shared" ca="1" si="7"/>
        <v>862.95999999999992</v>
      </c>
      <c r="I27" s="117">
        <f t="shared" ca="1" si="8"/>
        <v>871.37999999999988</v>
      </c>
      <c r="J27" s="117">
        <f t="shared" ca="1" si="9"/>
        <v>882.71</v>
      </c>
      <c r="K27" s="117">
        <f t="shared" ca="1" si="10"/>
        <v>886.41</v>
      </c>
      <c r="L27" s="117">
        <f t="shared" ca="1" si="11"/>
        <v>928.95999999999992</v>
      </c>
      <c r="M27" s="117">
        <f t="shared" ca="1" si="12"/>
        <v>919.58999999999992</v>
      </c>
      <c r="N27" s="117">
        <f t="shared" ca="1" si="13"/>
        <v>879.8</v>
      </c>
      <c r="O27" s="117">
        <f t="shared" ca="1" si="14"/>
        <v>883.3</v>
      </c>
      <c r="P27" s="117">
        <f t="shared" ca="1" si="15"/>
        <v>886.77</v>
      </c>
      <c r="Q27" s="117">
        <f t="shared" ca="1" si="16"/>
        <v>910.00999999999988</v>
      </c>
      <c r="R27" s="117">
        <f t="shared" ca="1" si="17"/>
        <v>887.15</v>
      </c>
      <c r="S27" s="117">
        <f t="shared" ca="1" si="18"/>
        <v>881.3</v>
      </c>
      <c r="T27" s="117">
        <f t="shared" ca="1" si="19"/>
        <v>882.41</v>
      </c>
      <c r="U27" s="117">
        <f t="shared" ca="1" si="20"/>
        <v>935.94999999999993</v>
      </c>
      <c r="V27" s="117">
        <f t="shared" ca="1" si="21"/>
        <v>961.86999999999989</v>
      </c>
      <c r="W27" s="117">
        <f t="shared" ca="1" si="22"/>
        <v>958.9799999999999</v>
      </c>
      <c r="X27" s="117">
        <f t="shared" ca="1" si="23"/>
        <v>883.92</v>
      </c>
      <c r="Y27" s="117">
        <f t="shared" ca="1" si="24"/>
        <v>873.66</v>
      </c>
      <c r="Z27" s="26">
        <v>8</v>
      </c>
      <c r="AA27" s="39" t="str">
        <f ca="1">'5 ЦК'!AA27</f>
        <v>746,44</v>
      </c>
      <c r="AB27" s="39" t="str">
        <f ca="1">'5 ЦК'!AB27</f>
        <v>740,67</v>
      </c>
      <c r="AC27" s="39" t="str">
        <f ca="1">'5 ЦК'!AC27</f>
        <v>692,04</v>
      </c>
      <c r="AD27" s="39" t="str">
        <f ca="1">'5 ЦК'!AD27</f>
        <v>678,02</v>
      </c>
      <c r="AE27" s="39" t="str">
        <f ca="1">'5 ЦК'!AE27</f>
        <v>696,08</v>
      </c>
      <c r="AF27" s="39" t="str">
        <f ca="1">'5 ЦК'!AF27</f>
        <v>723,09</v>
      </c>
      <c r="AG27" s="39" t="str">
        <f ca="1">'5 ЦК'!AG27</f>
        <v>748,29</v>
      </c>
      <c r="AH27" s="39" t="str">
        <f ca="1">'5 ЦК'!AH27</f>
        <v>756,41</v>
      </c>
      <c r="AI27" s="39" t="str">
        <f ca="1">'5 ЦК'!AI27</f>
        <v>767,33</v>
      </c>
      <c r="AJ27" s="39" t="str">
        <f ca="1">'5 ЦК'!AJ27</f>
        <v>770,9</v>
      </c>
      <c r="AK27" s="39" t="str">
        <f ca="1">'5 ЦК'!AK27</f>
        <v>811,93</v>
      </c>
      <c r="AL27" s="39" t="str">
        <f ca="1">'5 ЦК'!AL27</f>
        <v>802,89</v>
      </c>
      <c r="AM27" s="39" t="str">
        <f ca="1">'5 ЦК'!AM27</f>
        <v>764,52</v>
      </c>
      <c r="AN27" s="39" t="str">
        <f ca="1">'5 ЦК'!AN27</f>
        <v>767,9</v>
      </c>
      <c r="AO27" s="39" t="str">
        <f ca="1">'5 ЦК'!AO27</f>
        <v>771,25</v>
      </c>
      <c r="AP27" s="39" t="str">
        <f ca="1">'5 ЦК'!AP27</f>
        <v>793,65</v>
      </c>
      <c r="AQ27" s="39" t="str">
        <f ca="1">'5 ЦК'!AQ27</f>
        <v>771,61</v>
      </c>
      <c r="AR27" s="39" t="str">
        <f ca="1">'5 ЦК'!AR27</f>
        <v>765,97</v>
      </c>
      <c r="AS27" s="39" t="str">
        <f ca="1">'5 ЦК'!AS27</f>
        <v>767,04</v>
      </c>
      <c r="AT27" s="39" t="str">
        <f ca="1">'5 ЦК'!AT27</f>
        <v>818,67</v>
      </c>
      <c r="AU27" s="39" t="str">
        <f ca="1">'5 ЦК'!AU27</f>
        <v>843,66</v>
      </c>
      <c r="AV27" s="39" t="str">
        <f ca="1">'5 ЦК'!AV27</f>
        <v>840,87</v>
      </c>
      <c r="AW27" s="39" t="str">
        <f ca="1">'5 ЦК'!AW27</f>
        <v>768,5</v>
      </c>
      <c r="AX27" s="39" t="str">
        <f ca="1">'5 ЦК'!AX27</f>
        <v>758,6</v>
      </c>
    </row>
    <row r="28" spans="1:50" s="21" customFormat="1" ht="18.75">
      <c r="A28" s="26">
        <v>9</v>
      </c>
      <c r="B28" s="117">
        <f t="shared" ca="1" si="1"/>
        <v>833.85</v>
      </c>
      <c r="C28" s="117">
        <f t="shared" ca="1" si="2"/>
        <v>816.43999999999994</v>
      </c>
      <c r="D28" s="117">
        <f t="shared" ca="1" si="3"/>
        <v>791.63</v>
      </c>
      <c r="E28" s="117">
        <f t="shared" ca="1" si="4"/>
        <v>792.94999999999993</v>
      </c>
      <c r="F28" s="117">
        <f t="shared" ca="1" si="5"/>
        <v>794.20999999999992</v>
      </c>
      <c r="G28" s="117">
        <f t="shared" ca="1" si="6"/>
        <v>806.45999999999992</v>
      </c>
      <c r="H28" s="117">
        <f t="shared" ca="1" si="7"/>
        <v>815.62999999999988</v>
      </c>
      <c r="I28" s="117">
        <f t="shared" ca="1" si="8"/>
        <v>844.91</v>
      </c>
      <c r="J28" s="117">
        <f t="shared" ca="1" si="9"/>
        <v>860.03</v>
      </c>
      <c r="K28" s="117">
        <f t="shared" ca="1" si="10"/>
        <v>863.71999999999991</v>
      </c>
      <c r="L28" s="117">
        <f t="shared" ca="1" si="11"/>
        <v>883.55</v>
      </c>
      <c r="M28" s="117">
        <f t="shared" ca="1" si="12"/>
        <v>871.18</v>
      </c>
      <c r="N28" s="117">
        <f t="shared" ca="1" si="13"/>
        <v>866.9899999999999</v>
      </c>
      <c r="O28" s="117">
        <f t="shared" ca="1" si="14"/>
        <v>870.03</v>
      </c>
      <c r="P28" s="117">
        <f t="shared" ca="1" si="15"/>
        <v>873.59999999999991</v>
      </c>
      <c r="Q28" s="117">
        <f t="shared" ca="1" si="16"/>
        <v>879.65</v>
      </c>
      <c r="R28" s="117">
        <f t="shared" ca="1" si="17"/>
        <v>884.41</v>
      </c>
      <c r="S28" s="117">
        <f t="shared" ca="1" si="18"/>
        <v>861.81</v>
      </c>
      <c r="T28" s="117">
        <f t="shared" ca="1" si="19"/>
        <v>874.1099999999999</v>
      </c>
      <c r="U28" s="117">
        <f t="shared" ca="1" si="20"/>
        <v>887.02</v>
      </c>
      <c r="V28" s="117">
        <f t="shared" ca="1" si="21"/>
        <v>883.62</v>
      </c>
      <c r="W28" s="117">
        <f t="shared" ca="1" si="22"/>
        <v>878.58999999999992</v>
      </c>
      <c r="X28" s="117">
        <f t="shared" ca="1" si="23"/>
        <v>880.05</v>
      </c>
      <c r="Y28" s="117">
        <f t="shared" ca="1" si="24"/>
        <v>869.78</v>
      </c>
      <c r="Z28" s="26">
        <v>9</v>
      </c>
      <c r="AA28" s="39" t="str">
        <f ca="1">'5 ЦК'!AA28</f>
        <v>720,22</v>
      </c>
      <c r="AB28" s="39" t="str">
        <f ca="1">'5 ЦК'!AB28</f>
        <v>703,43</v>
      </c>
      <c r="AC28" s="39" t="str">
        <f ca="1">'5 ЦК'!AC28</f>
        <v>679,51</v>
      </c>
      <c r="AD28" s="39" t="str">
        <f ca="1">'5 ЦК'!AD28</f>
        <v>680,78</v>
      </c>
      <c r="AE28" s="39" t="str">
        <f ca="1">'5 ЦК'!AE28</f>
        <v>681,99</v>
      </c>
      <c r="AF28" s="39" t="str">
        <f ca="1">'5 ЦК'!AF28</f>
        <v>693,81</v>
      </c>
      <c r="AG28" s="39" t="str">
        <f ca="1">'5 ЦК'!AG28</f>
        <v>702,65</v>
      </c>
      <c r="AH28" s="39" t="str">
        <f ca="1">'5 ЦК'!AH28</f>
        <v>730,88</v>
      </c>
      <c r="AI28" s="39" t="str">
        <f ca="1">'5 ЦК'!AI28</f>
        <v>745,46</v>
      </c>
      <c r="AJ28" s="39" t="str">
        <f ca="1">'5 ЦК'!AJ28</f>
        <v>749,02</v>
      </c>
      <c r="AK28" s="39" t="str">
        <f ca="1">'5 ЦК'!AK28</f>
        <v>768,14</v>
      </c>
      <c r="AL28" s="39" t="str">
        <f ca="1">'5 ЦК'!AL28</f>
        <v>756,21</v>
      </c>
      <c r="AM28" s="39" t="str">
        <f ca="1">'5 ЦК'!AM28</f>
        <v>752,17</v>
      </c>
      <c r="AN28" s="39" t="str">
        <f ca="1">'5 ЦК'!AN28</f>
        <v>755,1</v>
      </c>
      <c r="AO28" s="39" t="str">
        <f ca="1">'5 ЦК'!AO28</f>
        <v>758,55</v>
      </c>
      <c r="AP28" s="39" t="str">
        <f ca="1">'5 ЦК'!AP28</f>
        <v>764,38</v>
      </c>
      <c r="AQ28" s="39" t="str">
        <f ca="1">'5 ЦК'!AQ28</f>
        <v>768,97</v>
      </c>
      <c r="AR28" s="39" t="str">
        <f ca="1">'5 ЦК'!AR28</f>
        <v>747,18</v>
      </c>
      <c r="AS28" s="39" t="str">
        <f ca="1">'5 ЦК'!AS28</f>
        <v>759,04</v>
      </c>
      <c r="AT28" s="39" t="str">
        <f ca="1">'5 ЦК'!AT28</f>
        <v>771,49</v>
      </c>
      <c r="AU28" s="39" t="str">
        <f ca="1">'5 ЦК'!AU28</f>
        <v>768,21</v>
      </c>
      <c r="AV28" s="39" t="str">
        <f ca="1">'5 ЦК'!AV28</f>
        <v>763,36</v>
      </c>
      <c r="AW28" s="39" t="str">
        <f ca="1">'5 ЦК'!AW28</f>
        <v>764,77</v>
      </c>
      <c r="AX28" s="39" t="str">
        <f ca="1">'5 ЦК'!AX28</f>
        <v>754,86</v>
      </c>
    </row>
    <row r="29" spans="1:50" s="21" customFormat="1" ht="18.75">
      <c r="A29" s="26">
        <v>10</v>
      </c>
      <c r="B29" s="117">
        <f t="shared" ca="1" si="1"/>
        <v>826.74</v>
      </c>
      <c r="C29" s="117">
        <f t="shared" ca="1" si="2"/>
        <v>817.18</v>
      </c>
      <c r="D29" s="117">
        <f t="shared" ca="1" si="3"/>
        <v>803.56</v>
      </c>
      <c r="E29" s="117">
        <f t="shared" ca="1" si="4"/>
        <v>809.23</v>
      </c>
      <c r="F29" s="117">
        <f t="shared" ca="1" si="5"/>
        <v>840.2299999999999</v>
      </c>
      <c r="G29" s="117">
        <f t="shared" ca="1" si="6"/>
        <v>878.75999999999988</v>
      </c>
      <c r="H29" s="117">
        <f t="shared" ca="1" si="7"/>
        <v>878.83999999999992</v>
      </c>
      <c r="I29" s="117">
        <f t="shared" ca="1" si="8"/>
        <v>894.3599999999999</v>
      </c>
      <c r="J29" s="117">
        <f t="shared" ca="1" si="9"/>
        <v>895.9899999999999</v>
      </c>
      <c r="K29" s="117">
        <f t="shared" ca="1" si="10"/>
        <v>897.51</v>
      </c>
      <c r="L29" s="117">
        <f t="shared" ca="1" si="11"/>
        <v>915.9</v>
      </c>
      <c r="M29" s="117">
        <f t="shared" ca="1" si="12"/>
        <v>916.49999999999989</v>
      </c>
      <c r="N29" s="117">
        <f t="shared" ca="1" si="13"/>
        <v>908.91</v>
      </c>
      <c r="O29" s="117">
        <f t="shared" ca="1" si="14"/>
        <v>909.56</v>
      </c>
      <c r="P29" s="117">
        <f t="shared" ca="1" si="15"/>
        <v>904.55</v>
      </c>
      <c r="Q29" s="117">
        <f t="shared" ca="1" si="16"/>
        <v>903.36</v>
      </c>
      <c r="R29" s="117">
        <f t="shared" ca="1" si="17"/>
        <v>901.32999999999993</v>
      </c>
      <c r="S29" s="117">
        <f t="shared" ca="1" si="18"/>
        <v>893.66</v>
      </c>
      <c r="T29" s="117">
        <f t="shared" ca="1" si="19"/>
        <v>886.05</v>
      </c>
      <c r="U29" s="117">
        <f t="shared" ca="1" si="20"/>
        <v>894.64</v>
      </c>
      <c r="V29" s="117">
        <f t="shared" ca="1" si="21"/>
        <v>889.49</v>
      </c>
      <c r="W29" s="117">
        <f t="shared" ca="1" si="22"/>
        <v>880.8599999999999</v>
      </c>
      <c r="X29" s="117">
        <f t="shared" ca="1" si="23"/>
        <v>883.84999999999991</v>
      </c>
      <c r="Y29" s="117">
        <f t="shared" ca="1" si="24"/>
        <v>886.28</v>
      </c>
      <c r="Z29" s="26">
        <v>10</v>
      </c>
      <c r="AA29" s="39" t="str">
        <f ca="1">'5 ЦК'!AA29</f>
        <v>713,36</v>
      </c>
      <c r="AB29" s="39" t="str">
        <f ca="1">'5 ЦК'!AB29</f>
        <v>704,14</v>
      </c>
      <c r="AC29" s="39" t="str">
        <f ca="1">'5 ЦК'!AC29</f>
        <v>691,01</v>
      </c>
      <c r="AD29" s="39" t="str">
        <f ca="1">'5 ЦК'!AD29</f>
        <v>696,48</v>
      </c>
      <c r="AE29" s="39" t="str">
        <f ca="1">'5 ЦК'!AE29</f>
        <v>726,37</v>
      </c>
      <c r="AF29" s="39" t="str">
        <f ca="1">'5 ЦК'!AF29</f>
        <v>763,52</v>
      </c>
      <c r="AG29" s="39" t="str">
        <f ca="1">'5 ЦК'!AG29</f>
        <v>763,6</v>
      </c>
      <c r="AH29" s="39" t="str">
        <f ca="1">'5 ЦК'!AH29</f>
        <v>778,56</v>
      </c>
      <c r="AI29" s="39" t="str">
        <f ca="1">'5 ЦК'!AI29</f>
        <v>780,14</v>
      </c>
      <c r="AJ29" s="39" t="str">
        <f ca="1">'5 ЦК'!AJ29</f>
        <v>781,6</v>
      </c>
      <c r="AK29" s="39" t="str">
        <f ca="1">'5 ЦК'!AK29</f>
        <v>799,33</v>
      </c>
      <c r="AL29" s="39" t="str">
        <f ca="1">'5 ЦК'!AL29</f>
        <v>799,91</v>
      </c>
      <c r="AM29" s="39" t="str">
        <f ca="1">'5 ЦК'!AM29</f>
        <v>792,59</v>
      </c>
      <c r="AN29" s="39" t="str">
        <f ca="1">'5 ЦК'!AN29</f>
        <v>793,22</v>
      </c>
      <c r="AO29" s="39" t="str">
        <f ca="1">'5 ЦК'!AO29</f>
        <v>788,39</v>
      </c>
      <c r="AP29" s="39" t="str">
        <f ca="1">'5 ЦК'!AP29</f>
        <v>787,24</v>
      </c>
      <c r="AQ29" s="39" t="str">
        <f ca="1">'5 ЦК'!AQ29</f>
        <v>785,28</v>
      </c>
      <c r="AR29" s="39" t="str">
        <f ca="1">'5 ЦК'!AR29</f>
        <v>777,89</v>
      </c>
      <c r="AS29" s="39" t="str">
        <f ca="1">'5 ЦК'!AS29</f>
        <v>770,55</v>
      </c>
      <c r="AT29" s="39" t="str">
        <f ca="1">'5 ЦК'!AT29</f>
        <v>778,83</v>
      </c>
      <c r="AU29" s="39" t="str">
        <f ca="1">'5 ЦК'!AU29</f>
        <v>773,87</v>
      </c>
      <c r="AV29" s="39" t="str">
        <f ca="1">'5 ЦК'!AV29</f>
        <v>765,55</v>
      </c>
      <c r="AW29" s="39" t="str">
        <f ca="1">'5 ЦК'!AW29</f>
        <v>768,43</v>
      </c>
      <c r="AX29" s="39" t="str">
        <f ca="1">'5 ЦК'!AX29</f>
        <v>770,77</v>
      </c>
    </row>
    <row r="30" spans="1:50" s="21" customFormat="1" ht="18.75">
      <c r="A30" s="26">
        <v>11</v>
      </c>
      <c r="B30" s="117">
        <f t="shared" ca="1" si="1"/>
        <v>851.11</v>
      </c>
      <c r="C30" s="117">
        <f t="shared" ca="1" si="2"/>
        <v>837.87</v>
      </c>
      <c r="D30" s="117">
        <f t="shared" ca="1" si="3"/>
        <v>816.67</v>
      </c>
      <c r="E30" s="117">
        <f t="shared" ca="1" si="4"/>
        <v>807.70999999999992</v>
      </c>
      <c r="F30" s="117">
        <f t="shared" ca="1" si="5"/>
        <v>869.93</v>
      </c>
      <c r="G30" s="117">
        <f t="shared" ca="1" si="6"/>
        <v>891.3</v>
      </c>
      <c r="H30" s="117">
        <f t="shared" ca="1" si="7"/>
        <v>890.35</v>
      </c>
      <c r="I30" s="117">
        <f t="shared" ca="1" si="8"/>
        <v>905.45999999999992</v>
      </c>
      <c r="J30" s="117">
        <f t="shared" ca="1" si="9"/>
        <v>920.18999999999994</v>
      </c>
      <c r="K30" s="117">
        <f t="shared" ca="1" si="10"/>
        <v>908.56999999999994</v>
      </c>
      <c r="L30" s="117">
        <f t="shared" ca="1" si="11"/>
        <v>917.73</v>
      </c>
      <c r="M30" s="117">
        <f t="shared" ca="1" si="12"/>
        <v>928.99</v>
      </c>
      <c r="N30" s="117">
        <f t="shared" ca="1" si="13"/>
        <v>928.2</v>
      </c>
      <c r="O30" s="117">
        <f t="shared" ca="1" si="14"/>
        <v>938.81999999999994</v>
      </c>
      <c r="P30" s="117">
        <f t="shared" ca="1" si="15"/>
        <v>935.55</v>
      </c>
      <c r="Q30" s="117">
        <f t="shared" ca="1" si="16"/>
        <v>926.46999999999991</v>
      </c>
      <c r="R30" s="117">
        <f t="shared" ca="1" si="17"/>
        <v>915.6099999999999</v>
      </c>
      <c r="S30" s="117">
        <f t="shared" ca="1" si="18"/>
        <v>895.20999999999992</v>
      </c>
      <c r="T30" s="117">
        <f t="shared" ca="1" si="19"/>
        <v>887.86999999999989</v>
      </c>
      <c r="U30" s="117">
        <f t="shared" ca="1" si="20"/>
        <v>915.99999999999989</v>
      </c>
      <c r="V30" s="117">
        <f t="shared" ca="1" si="21"/>
        <v>924.62</v>
      </c>
      <c r="W30" s="117">
        <f t="shared" ca="1" si="22"/>
        <v>910.65</v>
      </c>
      <c r="X30" s="117">
        <f t="shared" ca="1" si="23"/>
        <v>913.33999999999992</v>
      </c>
      <c r="Y30" s="117">
        <f t="shared" ca="1" si="24"/>
        <v>879.22</v>
      </c>
      <c r="Z30" s="26">
        <v>11</v>
      </c>
      <c r="AA30" s="39" t="str">
        <f ca="1">'5 ЦК'!AA30</f>
        <v>736,86</v>
      </c>
      <c r="AB30" s="39" t="str">
        <f ca="1">'5 ЦК'!AB30</f>
        <v>724,09</v>
      </c>
      <c r="AC30" s="39" t="str">
        <f ca="1">'5 ЦК'!AC30</f>
        <v>703,65</v>
      </c>
      <c r="AD30" s="39" t="str">
        <f ca="1">'5 ЦК'!AD30</f>
        <v>695,01</v>
      </c>
      <c r="AE30" s="39" t="str">
        <f ca="1">'5 ЦК'!AE30</f>
        <v>755,01</v>
      </c>
      <c r="AF30" s="39" t="str">
        <f ca="1">'5 ЦК'!AF30</f>
        <v>775,61</v>
      </c>
      <c r="AG30" s="39" t="str">
        <f ca="1">'5 ЦК'!AG30</f>
        <v>774,7</v>
      </c>
      <c r="AH30" s="39" t="str">
        <f ca="1">'5 ЦК'!AH30</f>
        <v>789,27</v>
      </c>
      <c r="AI30" s="39" t="str">
        <f ca="1">'5 ЦК'!AI30</f>
        <v>803,47</v>
      </c>
      <c r="AJ30" s="39" t="str">
        <f ca="1">'5 ЦК'!AJ30</f>
        <v>792,27</v>
      </c>
      <c r="AK30" s="39" t="str">
        <f ca="1">'5 ЦК'!AK30</f>
        <v>801,1</v>
      </c>
      <c r="AL30" s="39" t="str">
        <f ca="1">'5 ЦК'!AL30</f>
        <v>811,96</v>
      </c>
      <c r="AM30" s="39" t="str">
        <f ca="1">'5 ЦК'!AM30</f>
        <v>811,19</v>
      </c>
      <c r="AN30" s="39" t="str">
        <f ca="1">'5 ЦК'!AN30</f>
        <v>821,43</v>
      </c>
      <c r="AO30" s="39" t="str">
        <f ca="1">'5 ЦК'!AO30</f>
        <v>818,28</v>
      </c>
      <c r="AP30" s="39" t="str">
        <f ca="1">'5 ЦК'!AP30</f>
        <v>809,53</v>
      </c>
      <c r="AQ30" s="39" t="str">
        <f ca="1">'5 ЦК'!AQ30</f>
        <v>799,05</v>
      </c>
      <c r="AR30" s="39" t="str">
        <f ca="1">'5 ЦК'!AR30</f>
        <v>779,38</v>
      </c>
      <c r="AS30" s="39" t="str">
        <f ca="1">'5 ЦК'!AS30</f>
        <v>772,31</v>
      </c>
      <c r="AT30" s="39" t="str">
        <f ca="1">'5 ЦК'!AT30</f>
        <v>799,43</v>
      </c>
      <c r="AU30" s="39" t="str">
        <f ca="1">'5 ЦК'!AU30</f>
        <v>807,74</v>
      </c>
      <c r="AV30" s="39" t="str">
        <f ca="1">'5 ЦК'!AV30</f>
        <v>794,27</v>
      </c>
      <c r="AW30" s="39" t="str">
        <f ca="1">'5 ЦК'!AW30</f>
        <v>796,87</v>
      </c>
      <c r="AX30" s="39" t="str">
        <f ca="1">'5 ЦК'!AX30</f>
        <v>763,97</v>
      </c>
    </row>
    <row r="31" spans="1:50" s="21" customFormat="1" ht="18.75">
      <c r="A31" s="26">
        <v>12</v>
      </c>
      <c r="B31" s="117">
        <f t="shared" ca="1" si="1"/>
        <v>802.2</v>
      </c>
      <c r="C31" s="117">
        <f t="shared" ca="1" si="2"/>
        <v>784.7</v>
      </c>
      <c r="D31" s="117">
        <f t="shared" ca="1" si="3"/>
        <v>765.03</v>
      </c>
      <c r="E31" s="117">
        <f t="shared" ca="1" si="4"/>
        <v>736.96999999999991</v>
      </c>
      <c r="F31" s="117">
        <f t="shared" ca="1" si="5"/>
        <v>739.6</v>
      </c>
      <c r="G31" s="117">
        <f t="shared" ca="1" si="6"/>
        <v>789.34999999999991</v>
      </c>
      <c r="H31" s="117">
        <f t="shared" ca="1" si="7"/>
        <v>797.06999999999994</v>
      </c>
      <c r="I31" s="117">
        <f t="shared" ca="1" si="8"/>
        <v>815.57999999999993</v>
      </c>
      <c r="J31" s="117">
        <f t="shared" ca="1" si="9"/>
        <v>832.56999999999994</v>
      </c>
      <c r="K31" s="117">
        <f t="shared" ca="1" si="10"/>
        <v>833.18999999999994</v>
      </c>
      <c r="L31" s="117">
        <f t="shared" ca="1" si="11"/>
        <v>841.25</v>
      </c>
      <c r="M31" s="117">
        <f t="shared" ca="1" si="12"/>
        <v>843.76999999999987</v>
      </c>
      <c r="N31" s="117">
        <f t="shared" ca="1" si="13"/>
        <v>842.17</v>
      </c>
      <c r="O31" s="117">
        <f t="shared" ca="1" si="14"/>
        <v>850.63999999999987</v>
      </c>
      <c r="P31" s="117">
        <f t="shared" ca="1" si="15"/>
        <v>855.15</v>
      </c>
      <c r="Q31" s="117">
        <f t="shared" ca="1" si="16"/>
        <v>860.8</v>
      </c>
      <c r="R31" s="117">
        <f t="shared" ca="1" si="17"/>
        <v>860.25999999999988</v>
      </c>
      <c r="S31" s="117">
        <f t="shared" ca="1" si="18"/>
        <v>830.75</v>
      </c>
      <c r="T31" s="117">
        <f t="shared" ca="1" si="19"/>
        <v>844.72</v>
      </c>
      <c r="U31" s="117">
        <f t="shared" ca="1" si="20"/>
        <v>858.28</v>
      </c>
      <c r="V31" s="117">
        <f t="shared" ca="1" si="21"/>
        <v>876.24</v>
      </c>
      <c r="W31" s="117">
        <f t="shared" ca="1" si="22"/>
        <v>857.65999999999985</v>
      </c>
      <c r="X31" s="117">
        <f t="shared" ca="1" si="23"/>
        <v>862.03</v>
      </c>
      <c r="Y31" s="117">
        <f t="shared" ca="1" si="24"/>
        <v>826.34999999999991</v>
      </c>
      <c r="Z31" s="26">
        <v>12</v>
      </c>
      <c r="AA31" s="39" t="str">
        <f ca="1">'5 ЦК'!AA31</f>
        <v>689,7</v>
      </c>
      <c r="AB31" s="39" t="str">
        <f ca="1">'5 ЦК'!AB31</f>
        <v>672,82</v>
      </c>
      <c r="AC31" s="39" t="str">
        <f ca="1">'5 ЦК'!AC31</f>
        <v>653,86</v>
      </c>
      <c r="AD31" s="39" t="str">
        <f ca="1">'5 ЦК'!AD31</f>
        <v>626,8</v>
      </c>
      <c r="AE31" s="39" t="str">
        <f ca="1">'5 ЦК'!AE31</f>
        <v>629,34</v>
      </c>
      <c r="AF31" s="39" t="str">
        <f ca="1">'5 ЦК'!AF31</f>
        <v>677,31</v>
      </c>
      <c r="AG31" s="39" t="str">
        <f ca="1">'5 ЦК'!AG31</f>
        <v>684,75</v>
      </c>
      <c r="AH31" s="39" t="str">
        <f ca="1">'5 ЦК'!AH31</f>
        <v>702,6</v>
      </c>
      <c r="AI31" s="39" t="str">
        <f ca="1">'5 ЦК'!AI31</f>
        <v>718,98</v>
      </c>
      <c r="AJ31" s="39" t="str">
        <f ca="1">'5 ЦК'!AJ31</f>
        <v>719,58</v>
      </c>
      <c r="AK31" s="39" t="str">
        <f ca="1">'5 ЦК'!AK31</f>
        <v>727,35</v>
      </c>
      <c r="AL31" s="39" t="str">
        <f ca="1">'5 ЦК'!AL31</f>
        <v>729,78</v>
      </c>
      <c r="AM31" s="39" t="str">
        <f ca="1">'5 ЦК'!AM31</f>
        <v>728,24</v>
      </c>
      <c r="AN31" s="39" t="str">
        <f ca="1">'5 ЦК'!AN31</f>
        <v>736,41</v>
      </c>
      <c r="AO31" s="39" t="str">
        <f ca="1">'5 ЦК'!AO31</f>
        <v>740,76</v>
      </c>
      <c r="AP31" s="39" t="str">
        <f ca="1">'5 ЦК'!AP31</f>
        <v>746,2</v>
      </c>
      <c r="AQ31" s="39" t="str">
        <f ca="1">'5 ЦК'!AQ31</f>
        <v>745,68</v>
      </c>
      <c r="AR31" s="39" t="str">
        <f ca="1">'5 ЦК'!AR31</f>
        <v>717,23</v>
      </c>
      <c r="AS31" s="39" t="str">
        <f ca="1">'5 ЦК'!AS31</f>
        <v>730,7</v>
      </c>
      <c r="AT31" s="39" t="str">
        <f ca="1">'5 ЦК'!AT31</f>
        <v>743,77</v>
      </c>
      <c r="AU31" s="39" t="str">
        <f ca="1">'5 ЦК'!AU31</f>
        <v>761,09</v>
      </c>
      <c r="AV31" s="39" t="str">
        <f ca="1">'5 ЦК'!AV31</f>
        <v>743,18</v>
      </c>
      <c r="AW31" s="39" t="str">
        <f ca="1">'5 ЦК'!AW31</f>
        <v>747,39</v>
      </c>
      <c r="AX31" s="39" t="str">
        <f ca="1">'5 ЦК'!AX31</f>
        <v>712,99</v>
      </c>
    </row>
    <row r="32" spans="1:50" s="21" customFormat="1" ht="18.75">
      <c r="A32" s="26">
        <v>13</v>
      </c>
      <c r="B32" s="117">
        <f t="shared" ca="1" si="1"/>
        <v>737.18</v>
      </c>
      <c r="C32" s="117">
        <f t="shared" ca="1" si="2"/>
        <v>726.1</v>
      </c>
      <c r="D32" s="117">
        <f t="shared" ca="1" si="3"/>
        <v>710.11999999999989</v>
      </c>
      <c r="E32" s="117">
        <f t="shared" ca="1" si="4"/>
        <v>693.32999999999993</v>
      </c>
      <c r="F32" s="117">
        <f t="shared" ca="1" si="5"/>
        <v>760.47</v>
      </c>
      <c r="G32" s="117">
        <f t="shared" ca="1" si="6"/>
        <v>795.25</v>
      </c>
      <c r="H32" s="117">
        <f t="shared" ca="1" si="7"/>
        <v>796.89</v>
      </c>
      <c r="I32" s="117">
        <f t="shared" ca="1" si="8"/>
        <v>805.21999999999991</v>
      </c>
      <c r="J32" s="117">
        <f t="shared" ca="1" si="9"/>
        <v>811.59999999999991</v>
      </c>
      <c r="K32" s="117">
        <f t="shared" ca="1" si="10"/>
        <v>845.83999999999992</v>
      </c>
      <c r="L32" s="117">
        <f t="shared" ca="1" si="11"/>
        <v>849.67</v>
      </c>
      <c r="M32" s="117">
        <f t="shared" ca="1" si="12"/>
        <v>817.36</v>
      </c>
      <c r="N32" s="117">
        <f t="shared" ca="1" si="13"/>
        <v>815.04</v>
      </c>
      <c r="O32" s="117">
        <f t="shared" ca="1" si="14"/>
        <v>817.79</v>
      </c>
      <c r="P32" s="117">
        <f t="shared" ca="1" si="15"/>
        <v>820.11</v>
      </c>
      <c r="Q32" s="117">
        <f t="shared" ca="1" si="16"/>
        <v>819.18</v>
      </c>
      <c r="R32" s="117">
        <f t="shared" ca="1" si="17"/>
        <v>813.95999999999992</v>
      </c>
      <c r="S32" s="117">
        <f t="shared" ca="1" si="18"/>
        <v>803.06</v>
      </c>
      <c r="T32" s="117">
        <f t="shared" ca="1" si="19"/>
        <v>811.68</v>
      </c>
      <c r="U32" s="117">
        <f t="shared" ca="1" si="20"/>
        <v>817.26</v>
      </c>
      <c r="V32" s="117">
        <f t="shared" ca="1" si="21"/>
        <v>820.56999999999994</v>
      </c>
      <c r="W32" s="117">
        <f t="shared" ca="1" si="22"/>
        <v>808.18999999999994</v>
      </c>
      <c r="X32" s="117">
        <f t="shared" ca="1" si="23"/>
        <v>807.31</v>
      </c>
      <c r="Y32" s="117">
        <f t="shared" ca="1" si="24"/>
        <v>780.33999999999992</v>
      </c>
      <c r="Z32" s="26">
        <v>13</v>
      </c>
      <c r="AA32" s="39" t="str">
        <f ca="1">'5 ЦК'!AA32</f>
        <v>627</v>
      </c>
      <c r="AB32" s="39" t="str">
        <f ca="1">'5 ЦК'!AB32</f>
        <v>616,32</v>
      </c>
      <c r="AC32" s="39" t="str">
        <f ca="1">'5 ЦК'!AC32</f>
        <v>600,91</v>
      </c>
      <c r="AD32" s="39" t="str">
        <f ca="1">'5 ЦК'!AD32</f>
        <v>584,72</v>
      </c>
      <c r="AE32" s="39" t="str">
        <f ca="1">'5 ЦК'!AE32</f>
        <v>649,46</v>
      </c>
      <c r="AF32" s="39" t="str">
        <f ca="1">'5 ЦК'!AF32</f>
        <v>683</v>
      </c>
      <c r="AG32" s="39" t="str">
        <f ca="1">'5 ЦК'!AG32</f>
        <v>684,58</v>
      </c>
      <c r="AH32" s="39" t="str">
        <f ca="1">'5 ЦК'!AH32</f>
        <v>692,61</v>
      </c>
      <c r="AI32" s="39" t="str">
        <f ca="1">'5 ЦК'!AI32</f>
        <v>698,76</v>
      </c>
      <c r="AJ32" s="39" t="str">
        <f ca="1">'5 ЦК'!AJ32</f>
        <v>731,78</v>
      </c>
      <c r="AK32" s="39" t="str">
        <f ca="1">'5 ЦК'!AK32</f>
        <v>735,47</v>
      </c>
      <c r="AL32" s="39" t="str">
        <f ca="1">'5 ЦК'!AL32</f>
        <v>704,32</v>
      </c>
      <c r="AM32" s="39" t="str">
        <f ca="1">'5 ЦК'!AM32</f>
        <v>702,08</v>
      </c>
      <c r="AN32" s="39" t="str">
        <f ca="1">'5 ЦК'!AN32</f>
        <v>704,73</v>
      </c>
      <c r="AO32" s="39" t="str">
        <f ca="1">'5 ЦК'!AO32</f>
        <v>706,97</v>
      </c>
      <c r="AP32" s="39" t="str">
        <f ca="1">'5 ЦК'!AP32</f>
        <v>706,07</v>
      </c>
      <c r="AQ32" s="39" t="str">
        <f ca="1">'5 ЦК'!AQ32</f>
        <v>701,04</v>
      </c>
      <c r="AR32" s="39" t="str">
        <f ca="1">'5 ЦК'!AR32</f>
        <v>690,53</v>
      </c>
      <c r="AS32" s="39" t="str">
        <f ca="1">'5 ЦК'!AS32</f>
        <v>698,84</v>
      </c>
      <c r="AT32" s="39" t="str">
        <f ca="1">'5 ЦК'!AT32</f>
        <v>704,22</v>
      </c>
      <c r="AU32" s="39" t="str">
        <f ca="1">'5 ЦК'!AU32</f>
        <v>707,41</v>
      </c>
      <c r="AV32" s="39" t="str">
        <f ca="1">'5 ЦК'!AV32</f>
        <v>695,47</v>
      </c>
      <c r="AW32" s="39" t="str">
        <f ca="1">'5 ЦК'!AW32</f>
        <v>694,63</v>
      </c>
      <c r="AX32" s="39" t="str">
        <f ca="1">'5 ЦК'!AX32</f>
        <v>668,62</v>
      </c>
    </row>
    <row r="33" spans="1:50" s="21" customFormat="1" ht="18.75">
      <c r="A33" s="26">
        <v>14</v>
      </c>
      <c r="B33" s="117">
        <f t="shared" ca="1" si="1"/>
        <v>754.84999999999991</v>
      </c>
      <c r="C33" s="117">
        <f t="shared" ca="1" si="2"/>
        <v>749.02999999999986</v>
      </c>
      <c r="D33" s="117">
        <f t="shared" ca="1" si="3"/>
        <v>732.48</v>
      </c>
      <c r="E33" s="117">
        <f t="shared" ca="1" si="4"/>
        <v>763.34999999999991</v>
      </c>
      <c r="F33" s="117">
        <f t="shared" ca="1" si="5"/>
        <v>763.97</v>
      </c>
      <c r="G33" s="117">
        <f t="shared" ca="1" si="6"/>
        <v>811.79</v>
      </c>
      <c r="H33" s="117">
        <f t="shared" ca="1" si="7"/>
        <v>811.36999999999989</v>
      </c>
      <c r="I33" s="117">
        <f t="shared" ca="1" si="8"/>
        <v>815.25999999999988</v>
      </c>
      <c r="J33" s="117">
        <f t="shared" ca="1" si="9"/>
        <v>826.39</v>
      </c>
      <c r="K33" s="117">
        <f t="shared" ca="1" si="10"/>
        <v>814.82999999999993</v>
      </c>
      <c r="L33" s="117">
        <f t="shared" ca="1" si="11"/>
        <v>840.8</v>
      </c>
      <c r="M33" s="117">
        <f t="shared" ca="1" si="12"/>
        <v>825.31</v>
      </c>
      <c r="N33" s="117">
        <f t="shared" ca="1" si="13"/>
        <v>820.44999999999993</v>
      </c>
      <c r="O33" s="117">
        <f t="shared" ca="1" si="14"/>
        <v>836.45999999999992</v>
      </c>
      <c r="P33" s="117">
        <f t="shared" ca="1" si="15"/>
        <v>834.51</v>
      </c>
      <c r="Q33" s="117">
        <f t="shared" ca="1" si="16"/>
        <v>829.42</v>
      </c>
      <c r="R33" s="117">
        <f t="shared" ca="1" si="17"/>
        <v>825.82999999999993</v>
      </c>
      <c r="S33" s="117">
        <f t="shared" ca="1" si="18"/>
        <v>808.38999999999987</v>
      </c>
      <c r="T33" s="117">
        <f t="shared" ca="1" si="19"/>
        <v>807.18</v>
      </c>
      <c r="U33" s="117">
        <f t="shared" ca="1" si="20"/>
        <v>817.15</v>
      </c>
      <c r="V33" s="117">
        <f t="shared" ca="1" si="21"/>
        <v>822.8599999999999</v>
      </c>
      <c r="W33" s="117">
        <f t="shared" ca="1" si="22"/>
        <v>806.03</v>
      </c>
      <c r="X33" s="117">
        <f t="shared" ca="1" si="23"/>
        <v>806.04</v>
      </c>
      <c r="Y33" s="117">
        <f t="shared" ca="1" si="24"/>
        <v>783.52</v>
      </c>
      <c r="Z33" s="26">
        <v>14</v>
      </c>
      <c r="AA33" s="39" t="str">
        <f ca="1">'5 ЦК'!AA33</f>
        <v>644,04</v>
      </c>
      <c r="AB33" s="39" t="str">
        <f ca="1">'5 ЦК'!AB33</f>
        <v>638,43</v>
      </c>
      <c r="AC33" s="39" t="str">
        <f ca="1">'5 ЦК'!AC33</f>
        <v>622,47</v>
      </c>
      <c r="AD33" s="39" t="str">
        <f ca="1">'5 ЦК'!AD33</f>
        <v>652,24</v>
      </c>
      <c r="AE33" s="39" t="str">
        <f ca="1">'5 ЦК'!AE33</f>
        <v>652,84</v>
      </c>
      <c r="AF33" s="39" t="str">
        <f ca="1">'5 ЦК'!AF33</f>
        <v>698,95</v>
      </c>
      <c r="AG33" s="39" t="str">
        <f ca="1">'5 ЦК'!AG33</f>
        <v>698,54</v>
      </c>
      <c r="AH33" s="39" t="str">
        <f ca="1">'5 ЦК'!AH33</f>
        <v>702,29</v>
      </c>
      <c r="AI33" s="39" t="str">
        <f ca="1">'5 ЦК'!AI33</f>
        <v>713,02</v>
      </c>
      <c r="AJ33" s="39" t="str">
        <f ca="1">'5 ЦК'!AJ33</f>
        <v>701,88</v>
      </c>
      <c r="AK33" s="39" t="str">
        <f ca="1">'5 ЦК'!AK33</f>
        <v>726,92</v>
      </c>
      <c r="AL33" s="39" t="str">
        <f ca="1">'5 ЦК'!AL33</f>
        <v>711,98</v>
      </c>
      <c r="AM33" s="39" t="str">
        <f ca="1">'5 ЦК'!AM33</f>
        <v>707,3</v>
      </c>
      <c r="AN33" s="39" t="str">
        <f ca="1">'5 ЦК'!AN33</f>
        <v>722,73</v>
      </c>
      <c r="AO33" s="39" t="str">
        <f ca="1">'5 ЦК'!AO33</f>
        <v>720,85</v>
      </c>
      <c r="AP33" s="39" t="str">
        <f ca="1">'5 ЦК'!AP33</f>
        <v>715,95</v>
      </c>
      <c r="AQ33" s="39" t="str">
        <f ca="1">'5 ЦК'!AQ33</f>
        <v>712,48</v>
      </c>
      <c r="AR33" s="39" t="str">
        <f ca="1">'5 ЦК'!AR33</f>
        <v>695,67</v>
      </c>
      <c r="AS33" s="39" t="str">
        <f ca="1">'5 ЦК'!AS33</f>
        <v>694,5</v>
      </c>
      <c r="AT33" s="39" t="str">
        <f ca="1">'5 ЦК'!AT33</f>
        <v>704,11</v>
      </c>
      <c r="AU33" s="39" t="str">
        <f ca="1">'5 ЦК'!AU33</f>
        <v>709,62</v>
      </c>
      <c r="AV33" s="39" t="str">
        <f ca="1">'5 ЦК'!AV33</f>
        <v>693,39</v>
      </c>
      <c r="AW33" s="39" t="str">
        <f ca="1">'5 ЦК'!AW33</f>
        <v>693,4</v>
      </c>
      <c r="AX33" s="39" t="str">
        <f ca="1">'5 ЦК'!AX33</f>
        <v>671,69</v>
      </c>
    </row>
    <row r="34" spans="1:50" s="21" customFormat="1" ht="18.75">
      <c r="A34" s="26">
        <v>15</v>
      </c>
      <c r="B34" s="117">
        <f t="shared" ca="1" si="1"/>
        <v>812.18999999999994</v>
      </c>
      <c r="C34" s="117">
        <f t="shared" ca="1" si="2"/>
        <v>807.9899999999999</v>
      </c>
      <c r="D34" s="117">
        <f t="shared" ca="1" si="3"/>
        <v>776.9899999999999</v>
      </c>
      <c r="E34" s="117">
        <f t="shared" ca="1" si="4"/>
        <v>794.9799999999999</v>
      </c>
      <c r="F34" s="117">
        <f t="shared" ca="1" si="5"/>
        <v>814.7399999999999</v>
      </c>
      <c r="G34" s="117">
        <f t="shared" ca="1" si="6"/>
        <v>851.17</v>
      </c>
      <c r="H34" s="117">
        <f t="shared" ca="1" si="7"/>
        <v>857.26999999999987</v>
      </c>
      <c r="I34" s="117">
        <f t="shared" ca="1" si="8"/>
        <v>871.26999999999987</v>
      </c>
      <c r="J34" s="117">
        <f t="shared" ca="1" si="9"/>
        <v>886.87</v>
      </c>
      <c r="K34" s="117">
        <f t="shared" ca="1" si="10"/>
        <v>896.67</v>
      </c>
      <c r="L34" s="117">
        <f t="shared" ca="1" si="11"/>
        <v>889.7</v>
      </c>
      <c r="M34" s="117">
        <f t="shared" ca="1" si="12"/>
        <v>886.95999999999992</v>
      </c>
      <c r="N34" s="117">
        <f t="shared" ca="1" si="13"/>
        <v>886.75</v>
      </c>
      <c r="O34" s="117">
        <f t="shared" ca="1" si="14"/>
        <v>894.83999999999992</v>
      </c>
      <c r="P34" s="117">
        <f t="shared" ca="1" si="15"/>
        <v>897.15</v>
      </c>
      <c r="Q34" s="117">
        <f t="shared" ca="1" si="16"/>
        <v>897.35</v>
      </c>
      <c r="R34" s="117">
        <f t="shared" ca="1" si="17"/>
        <v>892.40999999999985</v>
      </c>
      <c r="S34" s="117">
        <f t="shared" ca="1" si="18"/>
        <v>876.88</v>
      </c>
      <c r="T34" s="117">
        <f t="shared" ca="1" si="19"/>
        <v>888.32999999999993</v>
      </c>
      <c r="U34" s="117">
        <f t="shared" ca="1" si="20"/>
        <v>892.27999999999986</v>
      </c>
      <c r="V34" s="117">
        <f t="shared" ca="1" si="21"/>
        <v>883.8</v>
      </c>
      <c r="W34" s="117">
        <f t="shared" ca="1" si="22"/>
        <v>877.75999999999988</v>
      </c>
      <c r="X34" s="117">
        <f t="shared" ca="1" si="23"/>
        <v>877.86999999999989</v>
      </c>
      <c r="Y34" s="117">
        <f t="shared" ca="1" si="24"/>
        <v>841.55</v>
      </c>
      <c r="Z34" s="26">
        <v>15</v>
      </c>
      <c r="AA34" s="39" t="str">
        <f ca="1">'5 ЦК'!AA34</f>
        <v>699,33</v>
      </c>
      <c r="AB34" s="39" t="str">
        <f ca="1">'5 ЦК'!AB34</f>
        <v>695,28</v>
      </c>
      <c r="AC34" s="39" t="str">
        <f ca="1">'5 ЦК'!AC34</f>
        <v>665,39</v>
      </c>
      <c r="AD34" s="39" t="str">
        <f ca="1">'5 ЦК'!AD34</f>
        <v>682,74</v>
      </c>
      <c r="AE34" s="39" t="str">
        <f ca="1">'5 ЦК'!AE34</f>
        <v>701,79</v>
      </c>
      <c r="AF34" s="39" t="str">
        <f ca="1">'5 ЦК'!AF34</f>
        <v>736,92</v>
      </c>
      <c r="AG34" s="39" t="str">
        <f ca="1">'5 ЦК'!AG34</f>
        <v>742,8</v>
      </c>
      <c r="AH34" s="39" t="str">
        <f ca="1">'5 ЦК'!AH34</f>
        <v>756,3</v>
      </c>
      <c r="AI34" s="39" t="str">
        <f ca="1">'5 ЦК'!AI34</f>
        <v>771,34</v>
      </c>
      <c r="AJ34" s="39" t="str">
        <f ca="1">'5 ЦК'!AJ34</f>
        <v>780,79</v>
      </c>
      <c r="AK34" s="39" t="str">
        <f ca="1">'5 ЦК'!AK34</f>
        <v>774,07</v>
      </c>
      <c r="AL34" s="39" t="str">
        <f ca="1">'5 ЦК'!AL34</f>
        <v>771,43</v>
      </c>
      <c r="AM34" s="39" t="str">
        <f ca="1">'5 ЦК'!AM34</f>
        <v>771,23</v>
      </c>
      <c r="AN34" s="39" t="str">
        <f ca="1">'5 ЦК'!AN34</f>
        <v>779,03</v>
      </c>
      <c r="AO34" s="39" t="str">
        <f ca="1">'5 ЦК'!AO34</f>
        <v>781,25</v>
      </c>
      <c r="AP34" s="39" t="str">
        <f ca="1">'5 ЦК'!AP34</f>
        <v>781,45</v>
      </c>
      <c r="AQ34" s="39" t="str">
        <f ca="1">'5 ЦК'!AQ34</f>
        <v>776,68</v>
      </c>
      <c r="AR34" s="39" t="str">
        <f ca="1">'5 ЦК'!AR34</f>
        <v>761,71</v>
      </c>
      <c r="AS34" s="39" t="str">
        <f ca="1">'5 ЦК'!AS34</f>
        <v>772,75</v>
      </c>
      <c r="AT34" s="39" t="str">
        <f ca="1">'5 ЦК'!AT34</f>
        <v>776,56</v>
      </c>
      <c r="AU34" s="39" t="str">
        <f ca="1">'5 ЦК'!AU34</f>
        <v>768,38</v>
      </c>
      <c r="AV34" s="39" t="str">
        <f ca="1">'5 ЦК'!AV34</f>
        <v>762,56</v>
      </c>
      <c r="AW34" s="39" t="str">
        <f ca="1">'5 ЦК'!AW34</f>
        <v>762,66</v>
      </c>
      <c r="AX34" s="39" t="str">
        <f ca="1">'5 ЦК'!AX34</f>
        <v>727,64</v>
      </c>
    </row>
    <row r="35" spans="1:50" s="21" customFormat="1" ht="18.75">
      <c r="A35" s="26">
        <v>16</v>
      </c>
      <c r="B35" s="117">
        <f t="shared" ca="1" si="1"/>
        <v>815.3599999999999</v>
      </c>
      <c r="C35" s="117">
        <f t="shared" ca="1" si="2"/>
        <v>806.81</v>
      </c>
      <c r="D35" s="117">
        <f t="shared" ca="1" si="3"/>
        <v>779.8</v>
      </c>
      <c r="E35" s="117">
        <f t="shared" ca="1" si="4"/>
        <v>779.33999999999992</v>
      </c>
      <c r="F35" s="117">
        <f t="shared" ca="1" si="5"/>
        <v>791.53</v>
      </c>
      <c r="G35" s="117">
        <f t="shared" ca="1" si="6"/>
        <v>825.56</v>
      </c>
      <c r="H35" s="117">
        <f t="shared" ca="1" si="7"/>
        <v>841.3</v>
      </c>
      <c r="I35" s="117">
        <f t="shared" ca="1" si="8"/>
        <v>854.12999999999988</v>
      </c>
      <c r="J35" s="117">
        <f t="shared" ca="1" si="9"/>
        <v>873.33999999999992</v>
      </c>
      <c r="K35" s="117">
        <f t="shared" ca="1" si="10"/>
        <v>884.15</v>
      </c>
      <c r="L35" s="117">
        <f t="shared" ca="1" si="11"/>
        <v>884.31999999999994</v>
      </c>
      <c r="M35" s="117">
        <f t="shared" ca="1" si="12"/>
        <v>883.09</v>
      </c>
      <c r="N35" s="117">
        <f t="shared" ca="1" si="13"/>
        <v>890.78</v>
      </c>
      <c r="O35" s="117">
        <f t="shared" ca="1" si="14"/>
        <v>892.7299999999999</v>
      </c>
      <c r="P35" s="117">
        <f t="shared" ca="1" si="15"/>
        <v>894.63</v>
      </c>
      <c r="Q35" s="117">
        <f t="shared" ca="1" si="16"/>
        <v>901.42</v>
      </c>
      <c r="R35" s="117">
        <f t="shared" ca="1" si="17"/>
        <v>895.77999999999986</v>
      </c>
      <c r="S35" s="117">
        <f t="shared" ca="1" si="18"/>
        <v>889.67</v>
      </c>
      <c r="T35" s="117">
        <f t="shared" ca="1" si="19"/>
        <v>891.74999999999989</v>
      </c>
      <c r="U35" s="117">
        <f t="shared" ca="1" si="20"/>
        <v>894.26</v>
      </c>
      <c r="V35" s="117">
        <f t="shared" ca="1" si="21"/>
        <v>881.32999999999993</v>
      </c>
      <c r="W35" s="117">
        <f t="shared" ca="1" si="22"/>
        <v>866.4799999999999</v>
      </c>
      <c r="X35" s="117">
        <f t="shared" ca="1" si="23"/>
        <v>866.93999999999994</v>
      </c>
      <c r="Y35" s="117">
        <f t="shared" ca="1" si="24"/>
        <v>838.58999999999992</v>
      </c>
      <c r="Z35" s="26">
        <v>16</v>
      </c>
      <c r="AA35" s="39" t="str">
        <f ca="1">'5 ЦК'!AA35</f>
        <v>702,39</v>
      </c>
      <c r="AB35" s="39" t="str">
        <f ca="1">'5 ЦК'!AB35</f>
        <v>694,14</v>
      </c>
      <c r="AC35" s="39" t="str">
        <f ca="1">'5 ЦК'!AC35</f>
        <v>668,1</v>
      </c>
      <c r="AD35" s="39" t="str">
        <f ca="1">'5 ЦК'!AD35</f>
        <v>667,66</v>
      </c>
      <c r="AE35" s="39" t="str">
        <f ca="1">'5 ЦК'!AE35</f>
        <v>679,41</v>
      </c>
      <c r="AF35" s="39" t="str">
        <f ca="1">'5 ЦК'!AF35</f>
        <v>712,22</v>
      </c>
      <c r="AG35" s="39" t="str">
        <f ca="1">'5 ЦК'!AG35</f>
        <v>727,4</v>
      </c>
      <c r="AH35" s="39" t="str">
        <f ca="1">'5 ЦК'!AH35</f>
        <v>739,77</v>
      </c>
      <c r="AI35" s="39" t="str">
        <f ca="1">'5 ЦК'!AI35</f>
        <v>758,3</v>
      </c>
      <c r="AJ35" s="39" t="str">
        <f ca="1">'5 ЦК'!AJ35</f>
        <v>768,72</v>
      </c>
      <c r="AK35" s="39" t="str">
        <f ca="1">'5 ЦК'!AK35</f>
        <v>768,88</v>
      </c>
      <c r="AL35" s="39" t="str">
        <f ca="1">'5 ЦК'!AL35</f>
        <v>767,7</v>
      </c>
      <c r="AM35" s="39" t="str">
        <f ca="1">'5 ЦК'!AM35</f>
        <v>775,11</v>
      </c>
      <c r="AN35" s="39" t="str">
        <f ca="1">'5 ЦК'!AN35</f>
        <v>776,99</v>
      </c>
      <c r="AO35" s="39" t="str">
        <f ca="1">'5 ЦК'!AO35</f>
        <v>778,82</v>
      </c>
      <c r="AP35" s="39" t="str">
        <f ca="1">'5 ЦК'!AP35</f>
        <v>785,37</v>
      </c>
      <c r="AQ35" s="39" t="str">
        <f ca="1">'5 ЦК'!AQ35</f>
        <v>779,93</v>
      </c>
      <c r="AR35" s="39" t="str">
        <f ca="1">'5 ЦК'!AR35</f>
        <v>774,04</v>
      </c>
      <c r="AS35" s="39" t="str">
        <f ca="1">'5 ЦК'!AS35</f>
        <v>776,05</v>
      </c>
      <c r="AT35" s="39" t="str">
        <f ca="1">'5 ЦК'!AT35</f>
        <v>778,47</v>
      </c>
      <c r="AU35" s="39" t="str">
        <f ca="1">'5 ЦК'!AU35</f>
        <v>766</v>
      </c>
      <c r="AV35" s="39" t="str">
        <f ca="1">'5 ЦК'!AV35</f>
        <v>751,68</v>
      </c>
      <c r="AW35" s="39" t="str">
        <f ca="1">'5 ЦК'!AW35</f>
        <v>752,12</v>
      </c>
      <c r="AX35" s="39" t="str">
        <f ca="1">'5 ЦК'!AX35</f>
        <v>724,79</v>
      </c>
    </row>
    <row r="36" spans="1:50" s="21" customFormat="1" ht="18.75">
      <c r="A36" s="26">
        <v>17</v>
      </c>
      <c r="B36" s="117">
        <f t="shared" ca="1" si="1"/>
        <v>775.38</v>
      </c>
      <c r="C36" s="117">
        <f t="shared" ca="1" si="2"/>
        <v>775.27</v>
      </c>
      <c r="D36" s="117">
        <f t="shared" ca="1" si="3"/>
        <v>772.18999999999994</v>
      </c>
      <c r="E36" s="117">
        <f t="shared" ca="1" si="4"/>
        <v>776.4</v>
      </c>
      <c r="F36" s="117">
        <f t="shared" ca="1" si="5"/>
        <v>817.70999999999992</v>
      </c>
      <c r="G36" s="117">
        <f t="shared" ca="1" si="6"/>
        <v>861.34</v>
      </c>
      <c r="H36" s="117">
        <f t="shared" ca="1" si="7"/>
        <v>863.54</v>
      </c>
      <c r="I36" s="117">
        <f t="shared" ca="1" si="8"/>
        <v>870.3</v>
      </c>
      <c r="J36" s="117">
        <f t="shared" ca="1" si="9"/>
        <v>881.61999999999989</v>
      </c>
      <c r="K36" s="117">
        <f t="shared" ca="1" si="10"/>
        <v>1212.1500000000001</v>
      </c>
      <c r="L36" s="117">
        <f t="shared" ca="1" si="11"/>
        <v>1213.3800000000001</v>
      </c>
      <c r="M36" s="117">
        <f t="shared" ca="1" si="12"/>
        <v>1213.3700000000001</v>
      </c>
      <c r="N36" s="117">
        <f t="shared" ca="1" si="13"/>
        <v>1213.73</v>
      </c>
      <c r="O36" s="117">
        <f t="shared" ca="1" si="14"/>
        <v>1213.6100000000001</v>
      </c>
      <c r="P36" s="117">
        <f t="shared" ca="1" si="15"/>
        <v>1213.4100000000001</v>
      </c>
      <c r="Q36" s="117">
        <f t="shared" ca="1" si="16"/>
        <v>1213.19</v>
      </c>
      <c r="R36" s="117">
        <f t="shared" ca="1" si="17"/>
        <v>879.09</v>
      </c>
      <c r="S36" s="117">
        <f t="shared" ca="1" si="18"/>
        <v>1214.1300000000001</v>
      </c>
      <c r="T36" s="117">
        <f t="shared" ca="1" si="19"/>
        <v>1214.24</v>
      </c>
      <c r="U36" s="117">
        <f t="shared" ca="1" si="20"/>
        <v>1214.02</v>
      </c>
      <c r="V36" s="117">
        <f t="shared" ca="1" si="21"/>
        <v>829.93999999999994</v>
      </c>
      <c r="W36" s="117">
        <f t="shared" ca="1" si="22"/>
        <v>823.02</v>
      </c>
      <c r="X36" s="117">
        <f t="shared" ca="1" si="23"/>
        <v>804.81</v>
      </c>
      <c r="Y36" s="117">
        <f t="shared" ca="1" si="24"/>
        <v>788.19</v>
      </c>
      <c r="Z36" s="26">
        <v>17</v>
      </c>
      <c r="AA36" s="39" t="str">
        <f ca="1">'5 ЦК'!AA36</f>
        <v>663,84</v>
      </c>
      <c r="AB36" s="39" t="str">
        <f ca="1">'5 ЦК'!AB36</f>
        <v>663,73</v>
      </c>
      <c r="AC36" s="39" t="str">
        <f ca="1">'5 ЦК'!AC36</f>
        <v>660,76</v>
      </c>
      <c r="AD36" s="39" t="str">
        <f ca="1">'5 ЦК'!AD36</f>
        <v>664,82</v>
      </c>
      <c r="AE36" s="39" t="str">
        <f ca="1">'5 ЦК'!AE36</f>
        <v>704,65</v>
      </c>
      <c r="AF36" s="39" t="str">
        <f ca="1">'5 ЦК'!AF36</f>
        <v>746,72</v>
      </c>
      <c r="AG36" s="39" t="str">
        <f ca="1">'5 ЦК'!AG36</f>
        <v>748,85</v>
      </c>
      <c r="AH36" s="39" t="str">
        <f ca="1">'5 ЦК'!AH36</f>
        <v>755,36</v>
      </c>
      <c r="AI36" s="39" t="str">
        <f ca="1">'5 ЦК'!AI36</f>
        <v>766,28</v>
      </c>
      <c r="AJ36" s="39" t="str">
        <f ca="1">'5 ЦК'!AJ36</f>
        <v>1084,99</v>
      </c>
      <c r="AK36" s="39" t="str">
        <f ca="1">'5 ЦК'!AK36</f>
        <v>1086,18</v>
      </c>
      <c r="AL36" s="39" t="str">
        <f ca="1">'5 ЦК'!AL36</f>
        <v>1086,17</v>
      </c>
      <c r="AM36" s="39" t="str">
        <f ca="1">'5 ЦК'!AM36</f>
        <v>1086,52</v>
      </c>
      <c r="AN36" s="39" t="str">
        <f ca="1">'5 ЦК'!AN36</f>
        <v>1086,4</v>
      </c>
      <c r="AO36" s="39" t="str">
        <f ca="1">'5 ЦК'!AO36</f>
        <v>1086,21</v>
      </c>
      <c r="AP36" s="39" t="str">
        <f ca="1">'5 ЦК'!AP36</f>
        <v>1086</v>
      </c>
      <c r="AQ36" s="39" t="str">
        <f ca="1">'5 ЦК'!AQ36</f>
        <v>763,84</v>
      </c>
      <c r="AR36" s="39" t="str">
        <f ca="1">'5 ЦК'!AR36</f>
        <v>1086,9</v>
      </c>
      <c r="AS36" s="39" t="str">
        <f ca="1">'5 ЦК'!AS36</f>
        <v>1087,01</v>
      </c>
      <c r="AT36" s="39" t="str">
        <f ca="1">'5 ЦК'!AT36</f>
        <v>1086,8</v>
      </c>
      <c r="AU36" s="39" t="str">
        <f ca="1">'5 ЦК'!AU36</f>
        <v>716,45</v>
      </c>
      <c r="AV36" s="39" t="str">
        <f ca="1">'5 ЦК'!AV36</f>
        <v>709,77</v>
      </c>
      <c r="AW36" s="39" t="str">
        <f ca="1">'5 ЦК'!AW36</f>
        <v>692,22</v>
      </c>
      <c r="AX36" s="39" t="str">
        <f ca="1">'5 ЦК'!AX36</f>
        <v>676,19</v>
      </c>
    </row>
    <row r="37" spans="1:50" s="21" customFormat="1" ht="18.75">
      <c r="A37" s="26">
        <v>18</v>
      </c>
      <c r="B37" s="117">
        <f t="shared" ca="1" si="1"/>
        <v>763.3599999999999</v>
      </c>
      <c r="C37" s="117">
        <f t="shared" ca="1" si="2"/>
        <v>778.22</v>
      </c>
      <c r="D37" s="117">
        <f t="shared" ca="1" si="3"/>
        <v>762.06</v>
      </c>
      <c r="E37" s="117">
        <f t="shared" ca="1" si="4"/>
        <v>768.77</v>
      </c>
      <c r="F37" s="117">
        <f t="shared" ca="1" si="5"/>
        <v>804.88999999999987</v>
      </c>
      <c r="G37" s="117">
        <f t="shared" ca="1" si="6"/>
        <v>1215.51</v>
      </c>
      <c r="H37" s="117">
        <f t="shared" ca="1" si="7"/>
        <v>1214.8499999999999</v>
      </c>
      <c r="I37" s="117">
        <f t="shared" ca="1" si="8"/>
        <v>1214.76</v>
      </c>
      <c r="J37" s="117">
        <f t="shared" ca="1" si="9"/>
        <v>1214.1500000000001</v>
      </c>
      <c r="K37" s="117">
        <f t="shared" ca="1" si="10"/>
        <v>1214.23</v>
      </c>
      <c r="L37" s="117">
        <f t="shared" ca="1" si="11"/>
        <v>1213.99</v>
      </c>
      <c r="M37" s="117">
        <f t="shared" ca="1" si="12"/>
        <v>1214.55</v>
      </c>
      <c r="N37" s="117">
        <f t="shared" ca="1" si="13"/>
        <v>1215.8599999999999</v>
      </c>
      <c r="O37" s="117">
        <f t="shared" ca="1" si="14"/>
        <v>1215.29</v>
      </c>
      <c r="P37" s="117">
        <f t="shared" ca="1" si="15"/>
        <v>1214.27</v>
      </c>
      <c r="Q37" s="117">
        <f t="shared" ca="1" si="16"/>
        <v>1214.01</v>
      </c>
      <c r="R37" s="117">
        <f t="shared" ca="1" si="17"/>
        <v>1213.31</v>
      </c>
      <c r="S37" s="117">
        <f t="shared" ca="1" si="18"/>
        <v>1215.02</v>
      </c>
      <c r="T37" s="117">
        <f t="shared" ca="1" si="19"/>
        <v>1214.8599999999999</v>
      </c>
      <c r="U37" s="117">
        <f t="shared" ca="1" si="20"/>
        <v>1214.22</v>
      </c>
      <c r="V37" s="117">
        <f t="shared" ca="1" si="21"/>
        <v>833.06</v>
      </c>
      <c r="W37" s="117">
        <f t="shared" ca="1" si="22"/>
        <v>823.78</v>
      </c>
      <c r="X37" s="117">
        <f t="shared" ca="1" si="23"/>
        <v>790.81</v>
      </c>
      <c r="Y37" s="117">
        <f t="shared" ca="1" si="24"/>
        <v>781.25</v>
      </c>
      <c r="Z37" s="26">
        <v>18</v>
      </c>
      <c r="AA37" s="39" t="str">
        <f ca="1">'5 ЦК'!AA37</f>
        <v>652,25</v>
      </c>
      <c r="AB37" s="39" t="str">
        <f ca="1">'5 ЦК'!AB37</f>
        <v>666,58</v>
      </c>
      <c r="AC37" s="39" t="str">
        <f ca="1">'5 ЦК'!AC37</f>
        <v>650,99</v>
      </c>
      <c r="AD37" s="39" t="str">
        <f ca="1">'5 ЦК'!AD37</f>
        <v>657,46</v>
      </c>
      <c r="AE37" s="39" t="str">
        <f ca="1">'5 ЦК'!AE37</f>
        <v>692,29</v>
      </c>
      <c r="AF37" s="39" t="str">
        <f ca="1">'5 ЦК'!AF37</f>
        <v>1088,23</v>
      </c>
      <c r="AG37" s="39" t="str">
        <f ca="1">'5 ЦК'!AG37</f>
        <v>1087,6</v>
      </c>
      <c r="AH37" s="39" t="str">
        <f ca="1">'5 ЦК'!AH37</f>
        <v>1087,51</v>
      </c>
      <c r="AI37" s="39" t="str">
        <f ca="1">'5 ЦК'!AI37</f>
        <v>1086,92</v>
      </c>
      <c r="AJ37" s="39" t="str">
        <f ca="1">'5 ЦК'!AJ37</f>
        <v>1087</v>
      </c>
      <c r="AK37" s="39" t="str">
        <f ca="1">'5 ЦК'!AK37</f>
        <v>1086,77</v>
      </c>
      <c r="AL37" s="39" t="str">
        <f ca="1">'5 ЦК'!AL37</f>
        <v>1087,31</v>
      </c>
      <c r="AM37" s="39" t="str">
        <f ca="1">'5 ЦК'!AM37</f>
        <v>1088,57</v>
      </c>
      <c r="AN37" s="39" t="str">
        <f ca="1">'5 ЦК'!AN37</f>
        <v>1088,02</v>
      </c>
      <c r="AO37" s="39" t="str">
        <f ca="1">'5 ЦК'!AO37</f>
        <v>1087,04</v>
      </c>
      <c r="AP37" s="39" t="str">
        <f ca="1">'5 ЦК'!AP37</f>
        <v>1086,79</v>
      </c>
      <c r="AQ37" s="39" t="str">
        <f ca="1">'5 ЦК'!AQ37</f>
        <v>1086,11</v>
      </c>
      <c r="AR37" s="39" t="str">
        <f ca="1">'5 ЦК'!AR37</f>
        <v>1087,76</v>
      </c>
      <c r="AS37" s="39" t="str">
        <f ca="1">'5 ЦК'!AS37</f>
        <v>1087,61</v>
      </c>
      <c r="AT37" s="39" t="str">
        <f ca="1">'5 ЦК'!AT37</f>
        <v>1086,99</v>
      </c>
      <c r="AU37" s="39" t="str">
        <f ca="1">'5 ЦК'!AU37</f>
        <v>719,46</v>
      </c>
      <c r="AV37" s="39" t="str">
        <f ca="1">'5 ЦК'!AV37</f>
        <v>710,51</v>
      </c>
      <c r="AW37" s="39" t="str">
        <f ca="1">'5 ЦК'!AW37</f>
        <v>678,72</v>
      </c>
      <c r="AX37" s="39" t="str">
        <f ca="1">'5 ЦК'!AX37</f>
        <v>669,5</v>
      </c>
    </row>
    <row r="38" spans="1:50" s="21" customFormat="1" ht="18.75">
      <c r="A38" s="26">
        <v>19</v>
      </c>
      <c r="B38" s="117">
        <f t="shared" ca="1" si="1"/>
        <v>735.63</v>
      </c>
      <c r="C38" s="117">
        <f t="shared" ca="1" si="2"/>
        <v>733.31</v>
      </c>
      <c r="D38" s="117">
        <f t="shared" ca="1" si="3"/>
        <v>702.37</v>
      </c>
      <c r="E38" s="117">
        <f t="shared" ca="1" si="4"/>
        <v>716.16</v>
      </c>
      <c r="F38" s="117">
        <f t="shared" ca="1" si="5"/>
        <v>767.28</v>
      </c>
      <c r="G38" s="117">
        <f t="shared" ca="1" si="6"/>
        <v>804.86999999999989</v>
      </c>
      <c r="H38" s="117">
        <f t="shared" ca="1" si="7"/>
        <v>1213.82</v>
      </c>
      <c r="I38" s="117">
        <f t="shared" ca="1" si="8"/>
        <v>1213.69</v>
      </c>
      <c r="J38" s="117">
        <f t="shared" ca="1" si="9"/>
        <v>1212.78</v>
      </c>
      <c r="K38" s="117">
        <f t="shared" ca="1" si="10"/>
        <v>1213.05</v>
      </c>
      <c r="L38" s="117">
        <f t="shared" ca="1" si="11"/>
        <v>1212.98</v>
      </c>
      <c r="M38" s="117">
        <f t="shared" ca="1" si="12"/>
        <v>1212.77</v>
      </c>
      <c r="N38" s="117">
        <f t="shared" ca="1" si="13"/>
        <v>1213.32</v>
      </c>
      <c r="O38" s="117">
        <f t="shared" ca="1" si="14"/>
        <v>1214.5999999999999</v>
      </c>
      <c r="P38" s="117">
        <f t="shared" ca="1" si="15"/>
        <v>1214.6300000000001</v>
      </c>
      <c r="Q38" s="117">
        <f t="shared" ca="1" si="16"/>
        <v>1214.52</v>
      </c>
      <c r="R38" s="117">
        <f t="shared" ca="1" si="17"/>
        <v>1214.3</v>
      </c>
      <c r="S38" s="117">
        <f t="shared" ca="1" si="18"/>
        <v>1214.51</v>
      </c>
      <c r="T38" s="117">
        <f t="shared" ca="1" si="19"/>
        <v>1214.06</v>
      </c>
      <c r="U38" s="117">
        <f t="shared" ca="1" si="20"/>
        <v>1213.51</v>
      </c>
      <c r="V38" s="117">
        <f t="shared" ca="1" si="21"/>
        <v>1213.03</v>
      </c>
      <c r="W38" s="117">
        <f t="shared" ca="1" si="22"/>
        <v>796.58999999999992</v>
      </c>
      <c r="X38" s="117">
        <f t="shared" ca="1" si="23"/>
        <v>757.52</v>
      </c>
      <c r="Y38" s="117">
        <f t="shared" ca="1" si="24"/>
        <v>779.34999999999991</v>
      </c>
      <c r="Z38" s="26">
        <v>19</v>
      </c>
      <c r="AA38" s="39" t="str">
        <f ca="1">'5 ЦК'!AA38</f>
        <v>625,51</v>
      </c>
      <c r="AB38" s="39" t="str">
        <f ca="1">'5 ЦК'!AB38</f>
        <v>623,27</v>
      </c>
      <c r="AC38" s="39" t="str">
        <f ca="1">'5 ЦК'!AC38</f>
        <v>593,44</v>
      </c>
      <c r="AD38" s="39" t="str">
        <f ca="1">'5 ЦК'!AD38</f>
        <v>606,73</v>
      </c>
      <c r="AE38" s="39" t="str">
        <f ca="1">'5 ЦК'!AE38</f>
        <v>656,03</v>
      </c>
      <c r="AF38" s="39" t="str">
        <f ca="1">'5 ЦК'!AF38</f>
        <v>692,27</v>
      </c>
      <c r="AG38" s="39" t="str">
        <f ca="1">'5 ЦК'!AG38</f>
        <v>1086,6</v>
      </c>
      <c r="AH38" s="39" t="str">
        <f ca="1">'5 ЦК'!AH38</f>
        <v>1086,48</v>
      </c>
      <c r="AI38" s="39" t="str">
        <f ca="1">'5 ЦК'!AI38</f>
        <v>1085,6</v>
      </c>
      <c r="AJ38" s="39" t="str">
        <f ca="1">'5 ЦК'!AJ38</f>
        <v>1085,86</v>
      </c>
      <c r="AK38" s="39" t="str">
        <f ca="1">'5 ЦК'!AK38</f>
        <v>1085,79</v>
      </c>
      <c r="AL38" s="39" t="str">
        <f ca="1">'5 ЦК'!AL38</f>
        <v>1085,59</v>
      </c>
      <c r="AM38" s="39" t="str">
        <f ca="1">'5 ЦК'!AM38</f>
        <v>1086,12</v>
      </c>
      <c r="AN38" s="39" t="str">
        <f ca="1">'5 ЦК'!AN38</f>
        <v>1087,36</v>
      </c>
      <c r="AO38" s="39" t="str">
        <f ca="1">'5 ЦК'!AO38</f>
        <v>1087,38</v>
      </c>
      <c r="AP38" s="39" t="str">
        <f ca="1">'5 ЦК'!AP38</f>
        <v>1087,28</v>
      </c>
      <c r="AQ38" s="39" t="str">
        <f ca="1">'5 ЦК'!AQ38</f>
        <v>1087,07</v>
      </c>
      <c r="AR38" s="39" t="str">
        <f ca="1">'5 ЦК'!AR38</f>
        <v>1087,27</v>
      </c>
      <c r="AS38" s="39" t="str">
        <f ca="1">'5 ЦК'!AS38</f>
        <v>1086,83</v>
      </c>
      <c r="AT38" s="39" t="str">
        <f ca="1">'5 ЦК'!AT38</f>
        <v>1086,3</v>
      </c>
      <c r="AU38" s="39" t="str">
        <f ca="1">'5 ЦК'!AU38</f>
        <v>1085,84</v>
      </c>
      <c r="AV38" s="39" t="str">
        <f ca="1">'5 ЦК'!AV38</f>
        <v>684,29</v>
      </c>
      <c r="AW38" s="39" t="str">
        <f ca="1">'5 ЦК'!AW38</f>
        <v>646,62</v>
      </c>
      <c r="AX38" s="39" t="str">
        <f ca="1">'5 ЦК'!AX38</f>
        <v>667,67</v>
      </c>
    </row>
    <row r="39" spans="1:50" s="21" customFormat="1" ht="18.75">
      <c r="A39" s="26">
        <v>20</v>
      </c>
      <c r="B39" s="117">
        <f t="shared" ca="1" si="1"/>
        <v>772.31999999999994</v>
      </c>
      <c r="C39" s="117">
        <f t="shared" ca="1" si="2"/>
        <v>769.4</v>
      </c>
      <c r="D39" s="117">
        <f t="shared" ca="1" si="3"/>
        <v>735.07999999999993</v>
      </c>
      <c r="E39" s="117">
        <f t="shared" ca="1" si="4"/>
        <v>742.71</v>
      </c>
      <c r="F39" s="117">
        <f t="shared" ca="1" si="5"/>
        <v>1215.4000000000001</v>
      </c>
      <c r="G39" s="117">
        <f t="shared" ca="1" si="6"/>
        <v>1213.4000000000001</v>
      </c>
      <c r="H39" s="117">
        <f t="shared" ca="1" si="7"/>
        <v>1215.28</v>
      </c>
      <c r="I39" s="117">
        <f t="shared" ca="1" si="8"/>
        <v>1215.06</v>
      </c>
      <c r="J39" s="117">
        <f t="shared" ca="1" si="9"/>
        <v>1213.6600000000001</v>
      </c>
      <c r="K39" s="117">
        <f t="shared" ca="1" si="10"/>
        <v>1213.76</v>
      </c>
      <c r="L39" s="117">
        <f t="shared" ca="1" si="11"/>
        <v>1213.7</v>
      </c>
      <c r="M39" s="117">
        <f t="shared" ca="1" si="12"/>
        <v>1213.46</v>
      </c>
      <c r="N39" s="117">
        <f t="shared" ca="1" si="13"/>
        <v>1214.02</v>
      </c>
      <c r="O39" s="117">
        <f t="shared" ca="1" si="14"/>
        <v>1215.8</v>
      </c>
      <c r="P39" s="117">
        <f t="shared" ca="1" si="15"/>
        <v>1215.58</v>
      </c>
      <c r="Q39" s="117">
        <f t="shared" ca="1" si="16"/>
        <v>1215.5</v>
      </c>
      <c r="R39" s="117">
        <f t="shared" ca="1" si="17"/>
        <v>1214.9100000000001</v>
      </c>
      <c r="S39" s="117">
        <f t="shared" ca="1" si="18"/>
        <v>1216.3700000000001</v>
      </c>
      <c r="T39" s="117">
        <f t="shared" ca="1" si="19"/>
        <v>1214.55</v>
      </c>
      <c r="U39" s="117">
        <f t="shared" ca="1" si="20"/>
        <v>1213.9000000000001</v>
      </c>
      <c r="V39" s="117">
        <f t="shared" ca="1" si="21"/>
        <v>1212.71</v>
      </c>
      <c r="W39" s="117">
        <f t="shared" ca="1" si="22"/>
        <v>812.33999999999992</v>
      </c>
      <c r="X39" s="117">
        <f t="shared" ca="1" si="23"/>
        <v>793.96999999999991</v>
      </c>
      <c r="Y39" s="117">
        <f t="shared" ca="1" si="24"/>
        <v>790.06999999999994</v>
      </c>
      <c r="Z39" s="26">
        <v>20</v>
      </c>
      <c r="AA39" s="39" t="str">
        <f ca="1">'5 ЦК'!AA39</f>
        <v>660,89</v>
      </c>
      <c r="AB39" s="39" t="str">
        <f ca="1">'5 ЦК'!AB39</f>
        <v>658,07</v>
      </c>
      <c r="AC39" s="39" t="str">
        <f ca="1">'5 ЦК'!AC39</f>
        <v>624,98</v>
      </c>
      <c r="AD39" s="39" t="str">
        <f ca="1">'5 ЦК'!AD39</f>
        <v>632,34</v>
      </c>
      <c r="AE39" s="39" t="str">
        <f ca="1">'5 ЦК'!AE39</f>
        <v>1088,13</v>
      </c>
      <c r="AF39" s="39" t="str">
        <f ca="1">'5 ЦК'!AF39</f>
        <v>1086,2</v>
      </c>
      <c r="AG39" s="39" t="str">
        <f ca="1">'5 ЦК'!AG39</f>
        <v>1088,01</v>
      </c>
      <c r="AH39" s="39" t="str">
        <f ca="1">'5 ЦК'!AH39</f>
        <v>1087,8</v>
      </c>
      <c r="AI39" s="39" t="str">
        <f ca="1">'5 ЦК'!AI39</f>
        <v>1086,45</v>
      </c>
      <c r="AJ39" s="39" t="str">
        <f ca="1">'5 ЦК'!AJ39</f>
        <v>1086,55</v>
      </c>
      <c r="AK39" s="39" t="str">
        <f ca="1">'5 ЦК'!AK39</f>
        <v>1086,49</v>
      </c>
      <c r="AL39" s="39" t="str">
        <f ca="1">'5 ЦК'!AL39</f>
        <v>1086,26</v>
      </c>
      <c r="AM39" s="39" t="str">
        <f ca="1">'5 ЦК'!AM39</f>
        <v>1086,8</v>
      </c>
      <c r="AN39" s="39" t="str">
        <f ca="1">'5 ЦК'!AN39</f>
        <v>1088,51</v>
      </c>
      <c r="AO39" s="39" t="str">
        <f ca="1">'5 ЦК'!AO39</f>
        <v>1088,3</v>
      </c>
      <c r="AP39" s="39" t="str">
        <f ca="1">'5 ЦК'!AP39</f>
        <v>1088,22</v>
      </c>
      <c r="AQ39" s="39" t="str">
        <f ca="1">'5 ЦК'!AQ39</f>
        <v>1087,65</v>
      </c>
      <c r="AR39" s="39" t="str">
        <f ca="1">'5 ЦК'!AR39</f>
        <v>1089,06</v>
      </c>
      <c r="AS39" s="39" t="str">
        <f ca="1">'5 ЦК'!AS39</f>
        <v>1087,31</v>
      </c>
      <c r="AT39" s="39" t="str">
        <f ca="1">'5 ЦК'!AT39</f>
        <v>1086,68</v>
      </c>
      <c r="AU39" s="39" t="str">
        <f ca="1">'5 ЦК'!AU39</f>
        <v>1085,53</v>
      </c>
      <c r="AV39" s="39" t="str">
        <f ca="1">'5 ЦК'!AV39</f>
        <v>699,48</v>
      </c>
      <c r="AW39" s="39" t="str">
        <f ca="1">'5 ЦК'!AW39</f>
        <v>681,76</v>
      </c>
      <c r="AX39" s="39" t="str">
        <f ca="1">'5 ЦК'!AX39</f>
        <v>678</v>
      </c>
    </row>
    <row r="40" spans="1:50" s="21" customFormat="1" ht="18.75">
      <c r="A40" s="26">
        <v>21</v>
      </c>
      <c r="B40" s="117">
        <f t="shared" ca="1" si="1"/>
        <v>789.14</v>
      </c>
      <c r="C40" s="117">
        <f t="shared" ca="1" si="2"/>
        <v>788.37</v>
      </c>
      <c r="D40" s="117">
        <f t="shared" ca="1" si="3"/>
        <v>762.56</v>
      </c>
      <c r="E40" s="117">
        <f t="shared" ca="1" si="4"/>
        <v>779.2399999999999</v>
      </c>
      <c r="F40" s="117">
        <f t="shared" ca="1" si="5"/>
        <v>830.78</v>
      </c>
      <c r="G40" s="117">
        <f t="shared" ca="1" si="6"/>
        <v>1225.4100000000001</v>
      </c>
      <c r="H40" s="117">
        <f t="shared" ca="1" si="7"/>
        <v>1226.47</v>
      </c>
      <c r="I40" s="117">
        <f t="shared" ca="1" si="8"/>
        <v>1225.98</v>
      </c>
      <c r="J40" s="117">
        <f t="shared" ca="1" si="9"/>
        <v>1224.8100000000002</v>
      </c>
      <c r="K40" s="117">
        <f t="shared" ca="1" si="10"/>
        <v>1224.8700000000001</v>
      </c>
      <c r="L40" s="117">
        <f t="shared" ca="1" si="11"/>
        <v>1224.5800000000002</v>
      </c>
      <c r="M40" s="117">
        <f t="shared" ca="1" si="12"/>
        <v>1225.3500000000001</v>
      </c>
      <c r="N40" s="117">
        <f t="shared" ca="1" si="13"/>
        <v>1227.45</v>
      </c>
      <c r="O40" s="117">
        <f t="shared" ca="1" si="14"/>
        <v>1226.6600000000001</v>
      </c>
      <c r="P40" s="117">
        <f t="shared" ca="1" si="15"/>
        <v>1226.47</v>
      </c>
      <c r="Q40" s="117">
        <f t="shared" ca="1" si="16"/>
        <v>1225.95</v>
      </c>
      <c r="R40" s="117">
        <f t="shared" ca="1" si="17"/>
        <v>1225.3500000000001</v>
      </c>
      <c r="S40" s="117">
        <f t="shared" ca="1" si="18"/>
        <v>1226.5800000000002</v>
      </c>
      <c r="T40" s="117">
        <f t="shared" ca="1" si="19"/>
        <v>1225.0800000000002</v>
      </c>
      <c r="U40" s="117">
        <f t="shared" ca="1" si="20"/>
        <v>1224.46</v>
      </c>
      <c r="V40" s="117">
        <f t="shared" ca="1" si="21"/>
        <v>1223.06</v>
      </c>
      <c r="W40" s="117">
        <f t="shared" ca="1" si="22"/>
        <v>863.81999999999994</v>
      </c>
      <c r="X40" s="117">
        <f t="shared" ca="1" si="23"/>
        <v>823.39</v>
      </c>
      <c r="Y40" s="117">
        <f t="shared" ca="1" si="24"/>
        <v>822.94999999999993</v>
      </c>
      <c r="Z40" s="26">
        <v>21</v>
      </c>
      <c r="AA40" s="39" t="str">
        <f ca="1">'5 ЦК'!AA40</f>
        <v>677,11</v>
      </c>
      <c r="AB40" s="39" t="str">
        <f ca="1">'5 ЦК'!AB40</f>
        <v>676,36</v>
      </c>
      <c r="AC40" s="39" t="str">
        <f ca="1">'5 ЦК'!AC40</f>
        <v>651,48</v>
      </c>
      <c r="AD40" s="39" t="str">
        <f ca="1">'5 ЦК'!AD40</f>
        <v>667,56</v>
      </c>
      <c r="AE40" s="39" t="str">
        <f ca="1">'5 ЦК'!AE40</f>
        <v>717,26</v>
      </c>
      <c r="AF40" s="39" t="str">
        <f ca="1">'5 ЦК'!AF40</f>
        <v>1097,78</v>
      </c>
      <c r="AG40" s="39" t="str">
        <f ca="1">'5 ЦК'!AG40</f>
        <v>1098,8</v>
      </c>
      <c r="AH40" s="39" t="str">
        <f ca="1">'5 ЦК'!AH40</f>
        <v>1098,33</v>
      </c>
      <c r="AI40" s="39" t="str">
        <f ca="1">'5 ЦК'!AI40</f>
        <v>1097,2</v>
      </c>
      <c r="AJ40" s="39" t="str">
        <f ca="1">'5 ЦК'!AJ40</f>
        <v>1097,26</v>
      </c>
      <c r="AK40" s="39" t="str">
        <f ca="1">'5 ЦК'!AK40</f>
        <v>1096,98</v>
      </c>
      <c r="AL40" s="39" t="str">
        <f ca="1">'5 ЦК'!AL40</f>
        <v>1097,72</v>
      </c>
      <c r="AM40" s="39" t="str">
        <f ca="1">'5 ЦК'!AM40</f>
        <v>1099,75</v>
      </c>
      <c r="AN40" s="39" t="str">
        <f ca="1">'5 ЦК'!AN40</f>
        <v>1098,98</v>
      </c>
      <c r="AO40" s="39" t="str">
        <f ca="1">'5 ЦК'!AO40</f>
        <v>1098,8</v>
      </c>
      <c r="AP40" s="39" t="str">
        <f ca="1">'5 ЦК'!AP40</f>
        <v>1098,3</v>
      </c>
      <c r="AQ40" s="39" t="str">
        <f ca="1">'5 ЦК'!AQ40</f>
        <v>1097,72</v>
      </c>
      <c r="AR40" s="39" t="str">
        <f ca="1">'5 ЦК'!AR40</f>
        <v>1098,91</v>
      </c>
      <c r="AS40" s="39" t="str">
        <f ca="1">'5 ЦК'!AS40</f>
        <v>1097,46</v>
      </c>
      <c r="AT40" s="39" t="str">
        <f ca="1">'5 ЦК'!AT40</f>
        <v>1096,86</v>
      </c>
      <c r="AU40" s="39" t="str">
        <f ca="1">'5 ЦК'!AU40</f>
        <v>1095,51</v>
      </c>
      <c r="AV40" s="39" t="str">
        <f ca="1">'5 ЦК'!AV40</f>
        <v>749,12</v>
      </c>
      <c r="AW40" s="39" t="str">
        <f ca="1">'5 ЦК'!AW40</f>
        <v>710,13</v>
      </c>
      <c r="AX40" s="39" t="str">
        <f ca="1">'5 ЦК'!AX40</f>
        <v>709,71</v>
      </c>
    </row>
    <row r="41" spans="1:50" s="21" customFormat="1" ht="18.75">
      <c r="A41" s="26">
        <v>22</v>
      </c>
      <c r="B41" s="117">
        <f t="shared" ca="1" si="1"/>
        <v>831.11</v>
      </c>
      <c r="C41" s="117">
        <f t="shared" ca="1" si="2"/>
        <v>818.94999999999993</v>
      </c>
      <c r="D41" s="117">
        <f t="shared" ca="1" si="3"/>
        <v>772.27</v>
      </c>
      <c r="E41" s="117">
        <f t="shared" ca="1" si="4"/>
        <v>714.68</v>
      </c>
      <c r="F41" s="117">
        <f t="shared" ca="1" si="5"/>
        <v>810.29</v>
      </c>
      <c r="G41" s="117">
        <f t="shared" ca="1" si="6"/>
        <v>860.03</v>
      </c>
      <c r="H41" s="117">
        <f t="shared" ca="1" si="7"/>
        <v>1271.6299999999999</v>
      </c>
      <c r="I41" s="117">
        <f t="shared" ca="1" si="8"/>
        <v>1272.02</v>
      </c>
      <c r="J41" s="117">
        <f t="shared" ca="1" si="9"/>
        <v>1272.04</v>
      </c>
      <c r="K41" s="117">
        <f t="shared" ca="1" si="10"/>
        <v>1272.1199999999999</v>
      </c>
      <c r="L41" s="117">
        <f t="shared" ca="1" si="11"/>
        <v>1272.3200000000002</v>
      </c>
      <c r="M41" s="117">
        <f t="shared" ca="1" si="12"/>
        <v>1271.8599999999999</v>
      </c>
      <c r="N41" s="117">
        <f t="shared" ca="1" si="13"/>
        <v>1271.55</v>
      </c>
      <c r="O41" s="117">
        <f t="shared" ca="1" si="14"/>
        <v>1270.99</v>
      </c>
      <c r="P41" s="117">
        <f t="shared" ca="1" si="15"/>
        <v>1270.58</v>
      </c>
      <c r="Q41" s="117">
        <f t="shared" ca="1" si="16"/>
        <v>1270.2</v>
      </c>
      <c r="R41" s="117">
        <f t="shared" ca="1" si="17"/>
        <v>1269.3900000000001</v>
      </c>
      <c r="S41" s="117">
        <f t="shared" ca="1" si="18"/>
        <v>895.53</v>
      </c>
      <c r="T41" s="117">
        <f t="shared" ca="1" si="19"/>
        <v>1269.73</v>
      </c>
      <c r="U41" s="117">
        <f t="shared" ca="1" si="20"/>
        <v>1270.4100000000001</v>
      </c>
      <c r="V41" s="117">
        <f t="shared" ca="1" si="21"/>
        <v>897.63</v>
      </c>
      <c r="W41" s="117">
        <f t="shared" ca="1" si="22"/>
        <v>892.19999999999993</v>
      </c>
      <c r="X41" s="117">
        <f t="shared" ca="1" si="23"/>
        <v>867.4</v>
      </c>
      <c r="Y41" s="117">
        <f t="shared" ca="1" si="24"/>
        <v>860.21999999999991</v>
      </c>
      <c r="Z41" s="26">
        <v>22</v>
      </c>
      <c r="AA41" s="39" t="str">
        <f ca="1">'5 ЦК'!AA41</f>
        <v>717,58</v>
      </c>
      <c r="AB41" s="39" t="str">
        <f ca="1">'5 ЦК'!AB41</f>
        <v>705,85</v>
      </c>
      <c r="AC41" s="39" t="str">
        <f ca="1">'5 ЦК'!AC41</f>
        <v>660,84</v>
      </c>
      <c r="AD41" s="39" t="str">
        <f ca="1">'5 ЦК'!AD41</f>
        <v>605,31</v>
      </c>
      <c r="AE41" s="39" t="str">
        <f ca="1">'5 ЦК'!AE41</f>
        <v>697,5</v>
      </c>
      <c r="AF41" s="39" t="str">
        <f ca="1">'5 ЦК'!AF41</f>
        <v>745,46</v>
      </c>
      <c r="AG41" s="39" t="str">
        <f ca="1">'5 ЦК'!AG41</f>
        <v>1142,35</v>
      </c>
      <c r="AH41" s="39" t="str">
        <f ca="1">'5 ЦК'!AH41</f>
        <v>1142,72</v>
      </c>
      <c r="AI41" s="39" t="str">
        <f ca="1">'5 ЦК'!AI41</f>
        <v>1142,74</v>
      </c>
      <c r="AJ41" s="39" t="str">
        <f ca="1">'5 ЦК'!AJ41</f>
        <v>1142,82</v>
      </c>
      <c r="AK41" s="39" t="str">
        <f ca="1">'5 ЦК'!AK41</f>
        <v>1143,01</v>
      </c>
      <c r="AL41" s="39" t="str">
        <f ca="1">'5 ЦК'!AL41</f>
        <v>1142,57</v>
      </c>
      <c r="AM41" s="39" t="str">
        <f ca="1">'5 ЦК'!AM41</f>
        <v>1142,27</v>
      </c>
      <c r="AN41" s="39" t="str">
        <f ca="1">'5 ЦК'!AN41</f>
        <v>1141,73</v>
      </c>
      <c r="AO41" s="39" t="str">
        <f ca="1">'5 ЦК'!AO41</f>
        <v>1141,33</v>
      </c>
      <c r="AP41" s="39" t="str">
        <f ca="1">'5 ЦК'!AP41</f>
        <v>1140,97</v>
      </c>
      <c r="AQ41" s="39" t="str">
        <f ca="1">'5 ЦК'!AQ41</f>
        <v>1140,19</v>
      </c>
      <c r="AR41" s="39" t="str">
        <f ca="1">'5 ЦК'!AR41</f>
        <v>779,69</v>
      </c>
      <c r="AS41" s="39" t="str">
        <f ca="1">'5 ЦК'!AS41</f>
        <v>1140,51</v>
      </c>
      <c r="AT41" s="39" t="str">
        <f ca="1">'5 ЦК'!AT41</f>
        <v>1141,17</v>
      </c>
      <c r="AU41" s="39" t="str">
        <f ca="1">'5 ЦК'!AU41</f>
        <v>781,72</v>
      </c>
      <c r="AV41" s="39" t="str">
        <f ca="1">'5 ЦК'!AV41</f>
        <v>776,48</v>
      </c>
      <c r="AW41" s="39" t="str">
        <f ca="1">'5 ЦК'!AW41</f>
        <v>752,57</v>
      </c>
      <c r="AX41" s="39" t="str">
        <f ca="1">'5 ЦК'!AX41</f>
        <v>745,64</v>
      </c>
    </row>
    <row r="42" spans="1:50" s="21" customFormat="1" ht="18.75">
      <c r="A42" s="26">
        <v>23</v>
      </c>
      <c r="B42" s="117">
        <f t="shared" ca="1" si="1"/>
        <v>797.09999999999991</v>
      </c>
      <c r="C42" s="117">
        <f t="shared" ca="1" si="2"/>
        <v>786.01</v>
      </c>
      <c r="D42" s="117">
        <f t="shared" ca="1" si="3"/>
        <v>705.11</v>
      </c>
      <c r="E42" s="117">
        <f t="shared" ca="1" si="4"/>
        <v>670.24</v>
      </c>
      <c r="F42" s="117">
        <f t="shared" ca="1" si="5"/>
        <v>702.08999999999992</v>
      </c>
      <c r="G42" s="117">
        <f t="shared" ca="1" si="6"/>
        <v>780.56</v>
      </c>
      <c r="H42" s="117">
        <f t="shared" ca="1" si="7"/>
        <v>815.6099999999999</v>
      </c>
      <c r="I42" s="117">
        <f t="shared" ca="1" si="8"/>
        <v>1272.1599999999999</v>
      </c>
      <c r="J42" s="117">
        <f t="shared" ca="1" si="9"/>
        <v>1271.92</v>
      </c>
      <c r="K42" s="117">
        <f t="shared" ca="1" si="10"/>
        <v>1271.8599999999999</v>
      </c>
      <c r="L42" s="117">
        <f t="shared" ca="1" si="11"/>
        <v>1271.75</v>
      </c>
      <c r="M42" s="117">
        <f t="shared" ca="1" si="12"/>
        <v>1271.51</v>
      </c>
      <c r="N42" s="117">
        <f t="shared" ca="1" si="13"/>
        <v>1271.24</v>
      </c>
      <c r="O42" s="117">
        <f t="shared" ca="1" si="14"/>
        <v>1270.6199999999999</v>
      </c>
      <c r="P42" s="117">
        <f t="shared" ca="1" si="15"/>
        <v>1269.1600000000001</v>
      </c>
      <c r="Q42" s="117">
        <f t="shared" ca="1" si="16"/>
        <v>1268.93</v>
      </c>
      <c r="R42" s="117">
        <f t="shared" ca="1" si="17"/>
        <v>1268.19</v>
      </c>
      <c r="S42" s="117">
        <f t="shared" ca="1" si="18"/>
        <v>1271.02</v>
      </c>
      <c r="T42" s="117">
        <f t="shared" ca="1" si="19"/>
        <v>1270.19</v>
      </c>
      <c r="U42" s="117">
        <f t="shared" ca="1" si="20"/>
        <v>1270.26</v>
      </c>
      <c r="V42" s="117">
        <f t="shared" ca="1" si="21"/>
        <v>868.59</v>
      </c>
      <c r="W42" s="117">
        <f t="shared" ca="1" si="22"/>
        <v>788.75</v>
      </c>
      <c r="X42" s="117">
        <f t="shared" ca="1" si="23"/>
        <v>679.38999999999987</v>
      </c>
      <c r="Y42" s="117">
        <f t="shared" ca="1" si="24"/>
        <v>674.01</v>
      </c>
      <c r="Z42" s="26">
        <v>23</v>
      </c>
      <c r="AA42" s="39" t="str">
        <f ca="1">'5 ЦК'!AA42</f>
        <v>684,78</v>
      </c>
      <c r="AB42" s="39" t="str">
        <f ca="1">'5 ЦК'!AB42</f>
        <v>674,09</v>
      </c>
      <c r="AC42" s="39" t="str">
        <f ca="1">'5 ЦК'!AC42</f>
        <v>596,08</v>
      </c>
      <c r="AD42" s="39" t="str">
        <f ca="1">'5 ЦК'!AD42</f>
        <v>562,46</v>
      </c>
      <c r="AE42" s="39" t="str">
        <f ca="1">'5 ЦК'!AE42</f>
        <v>593,17</v>
      </c>
      <c r="AF42" s="39" t="str">
        <f ca="1">'5 ЦК'!AF42</f>
        <v>668,83</v>
      </c>
      <c r="AG42" s="39" t="str">
        <f ca="1">'5 ЦК'!AG42</f>
        <v>702,63</v>
      </c>
      <c r="AH42" s="39" t="str">
        <f ca="1">'5 ЦК'!AH42</f>
        <v>1142,86</v>
      </c>
      <c r="AI42" s="39" t="str">
        <f ca="1">'5 ЦК'!AI42</f>
        <v>1142,63</v>
      </c>
      <c r="AJ42" s="39" t="str">
        <f ca="1">'5 ЦК'!AJ42</f>
        <v>1142,57</v>
      </c>
      <c r="AK42" s="39" t="str">
        <f ca="1">'5 ЦК'!AK42</f>
        <v>1142,46</v>
      </c>
      <c r="AL42" s="39" t="str">
        <f ca="1">'5 ЦК'!AL42</f>
        <v>1142,23</v>
      </c>
      <c r="AM42" s="39" t="str">
        <f ca="1">'5 ЦК'!AM42</f>
        <v>1141,97</v>
      </c>
      <c r="AN42" s="39" t="str">
        <f ca="1">'5 ЦК'!AN42</f>
        <v>1141,37</v>
      </c>
      <c r="AO42" s="39" t="str">
        <f ca="1">'5 ЦК'!AO42</f>
        <v>1139,96</v>
      </c>
      <c r="AP42" s="39" t="str">
        <f ca="1">'5 ЦК'!AP42</f>
        <v>1139,74</v>
      </c>
      <c r="AQ42" s="39" t="str">
        <f ca="1">'5 ЦК'!AQ42</f>
        <v>1139,03</v>
      </c>
      <c r="AR42" s="39" t="str">
        <f ca="1">'5 ЦК'!AR42</f>
        <v>1141,76</v>
      </c>
      <c r="AS42" s="39" t="str">
        <f ca="1">'5 ЦК'!AS42</f>
        <v>1140,96</v>
      </c>
      <c r="AT42" s="39" t="str">
        <f ca="1">'5 ЦК'!AT42</f>
        <v>1141,03</v>
      </c>
      <c r="AU42" s="39" t="str">
        <f ca="1">'5 ЦК'!AU42</f>
        <v>753,72</v>
      </c>
      <c r="AV42" s="39" t="str">
        <f ca="1">'5 ЦК'!AV42</f>
        <v>676,73</v>
      </c>
      <c r="AW42" s="39" t="str">
        <f ca="1">'5 ЦК'!AW42</f>
        <v>571,28</v>
      </c>
      <c r="AX42" s="39" t="str">
        <f ca="1">'5 ЦК'!AX42</f>
        <v>566,09</v>
      </c>
    </row>
    <row r="43" spans="1:50" s="21" customFormat="1" ht="18.75">
      <c r="A43" s="26">
        <v>24</v>
      </c>
      <c r="B43" s="117">
        <f t="shared" ca="1" si="1"/>
        <v>788.53</v>
      </c>
      <c r="C43" s="117">
        <f t="shared" ca="1" si="2"/>
        <v>804.36999999999989</v>
      </c>
      <c r="D43" s="117">
        <f t="shared" ca="1" si="3"/>
        <v>795.33</v>
      </c>
      <c r="E43" s="117">
        <f t="shared" ca="1" si="4"/>
        <v>797.8599999999999</v>
      </c>
      <c r="F43" s="117">
        <f t="shared" ca="1" si="5"/>
        <v>833.28999999999985</v>
      </c>
      <c r="G43" s="117">
        <f t="shared" ca="1" si="6"/>
        <v>1267.3800000000001</v>
      </c>
      <c r="H43" s="117">
        <f t="shared" ca="1" si="7"/>
        <v>1267.1200000000001</v>
      </c>
      <c r="I43" s="117">
        <f t="shared" ca="1" si="8"/>
        <v>1266.7900000000002</v>
      </c>
      <c r="J43" s="117">
        <f t="shared" ca="1" si="9"/>
        <v>1267.42</v>
      </c>
      <c r="K43" s="117">
        <f t="shared" ca="1" si="10"/>
        <v>1268.99</v>
      </c>
      <c r="L43" s="117">
        <f t="shared" ca="1" si="11"/>
        <v>1268.6100000000001</v>
      </c>
      <c r="M43" s="117">
        <f t="shared" ca="1" si="12"/>
        <v>1269.06</v>
      </c>
      <c r="N43" s="117">
        <f t="shared" ca="1" si="13"/>
        <v>1268.6500000000001</v>
      </c>
      <c r="O43" s="117">
        <f t="shared" ca="1" si="14"/>
        <v>1267.5300000000002</v>
      </c>
      <c r="P43" s="117">
        <f t="shared" ca="1" si="15"/>
        <v>1267.5400000000002</v>
      </c>
      <c r="Q43" s="117">
        <f t="shared" ca="1" si="16"/>
        <v>1267.0400000000002</v>
      </c>
      <c r="R43" s="117">
        <f t="shared" ca="1" si="17"/>
        <v>1265.93</v>
      </c>
      <c r="S43" s="117">
        <f t="shared" ca="1" si="18"/>
        <v>1268.0600000000002</v>
      </c>
      <c r="T43" s="117">
        <f t="shared" ca="1" si="19"/>
        <v>1267.9000000000001</v>
      </c>
      <c r="U43" s="117">
        <f t="shared" ca="1" si="20"/>
        <v>1268.0700000000002</v>
      </c>
      <c r="V43" s="117">
        <f t="shared" ca="1" si="21"/>
        <v>1267.49</v>
      </c>
      <c r="W43" s="117">
        <f t="shared" ca="1" si="22"/>
        <v>856.53</v>
      </c>
      <c r="X43" s="117">
        <f t="shared" ca="1" si="23"/>
        <v>826.26999999999987</v>
      </c>
      <c r="Y43" s="117">
        <f t="shared" ca="1" si="24"/>
        <v>800.67</v>
      </c>
      <c r="Z43" s="26">
        <v>24</v>
      </c>
      <c r="AA43" s="39" t="str">
        <f ca="1">'5 ЦК'!AA43</f>
        <v>676,52</v>
      </c>
      <c r="AB43" s="39" t="str">
        <f ca="1">'5 ЦК'!AB43</f>
        <v>691,79</v>
      </c>
      <c r="AC43" s="39" t="str">
        <f ca="1">'5 ЦК'!AC43</f>
        <v>683,07</v>
      </c>
      <c r="AD43" s="39" t="str">
        <f ca="1">'5 ЦК'!AD43</f>
        <v>685,51</v>
      </c>
      <c r="AE43" s="39" t="str">
        <f ca="1">'5 ЦК'!AE43</f>
        <v>719,68</v>
      </c>
      <c r="AF43" s="39" t="str">
        <f ca="1">'5 ЦК'!AF43</f>
        <v>1138,25</v>
      </c>
      <c r="AG43" s="39" t="str">
        <f ca="1">'5 ЦК'!AG43</f>
        <v>1138</v>
      </c>
      <c r="AH43" s="39" t="str">
        <f ca="1">'5 ЦК'!AH43</f>
        <v>1137,68</v>
      </c>
      <c r="AI43" s="39" t="str">
        <f ca="1">'5 ЦК'!AI43</f>
        <v>1138,29</v>
      </c>
      <c r="AJ43" s="39" t="str">
        <f ca="1">'5 ЦК'!AJ43</f>
        <v>1139,8</v>
      </c>
      <c r="AK43" s="39" t="str">
        <f ca="1">'5 ЦК'!AK43</f>
        <v>1139,43</v>
      </c>
      <c r="AL43" s="39" t="str">
        <f ca="1">'5 ЦК'!AL43</f>
        <v>1139,87</v>
      </c>
      <c r="AM43" s="39" t="str">
        <f ca="1">'5 ЦК'!AM43</f>
        <v>1139,47</v>
      </c>
      <c r="AN43" s="39" t="str">
        <f ca="1">'5 ЦК'!AN43</f>
        <v>1138,39</v>
      </c>
      <c r="AO43" s="39" t="str">
        <f ca="1">'5 ЦК'!AO43</f>
        <v>1138,4</v>
      </c>
      <c r="AP43" s="39" t="str">
        <f ca="1">'5 ЦК'!AP43</f>
        <v>1137,92</v>
      </c>
      <c r="AQ43" s="39" t="str">
        <f ca="1">'5 ЦК'!AQ43</f>
        <v>1136,85</v>
      </c>
      <c r="AR43" s="39" t="str">
        <f ca="1">'5 ЦК'!AR43</f>
        <v>1138,9</v>
      </c>
      <c r="AS43" s="39" t="str">
        <f ca="1">'5 ЦК'!AS43</f>
        <v>1138,75</v>
      </c>
      <c r="AT43" s="39" t="str">
        <f ca="1">'5 ЦК'!AT43</f>
        <v>1138,91</v>
      </c>
      <c r="AU43" s="39" t="str">
        <f ca="1">'5 ЦК'!AU43</f>
        <v>1138,35</v>
      </c>
      <c r="AV43" s="39" t="str">
        <f ca="1">'5 ЦК'!AV43</f>
        <v>742,09</v>
      </c>
      <c r="AW43" s="39" t="str">
        <f ca="1">'5 ЦК'!AW43</f>
        <v>712,91</v>
      </c>
      <c r="AX43" s="39" t="str">
        <f ca="1">'5 ЦК'!AX43</f>
        <v>688,22</v>
      </c>
    </row>
    <row r="44" spans="1:50" s="21" customFormat="1" ht="18.75">
      <c r="A44" s="26">
        <v>25</v>
      </c>
      <c r="B44" s="117">
        <f t="shared" ca="1" si="1"/>
        <v>779.44999999999993</v>
      </c>
      <c r="C44" s="117">
        <f t="shared" ca="1" si="2"/>
        <v>780.63999999999987</v>
      </c>
      <c r="D44" s="117">
        <f t="shared" ca="1" si="3"/>
        <v>779.7299999999999</v>
      </c>
      <c r="E44" s="117">
        <f t="shared" ca="1" si="4"/>
        <v>780.43</v>
      </c>
      <c r="F44" s="117">
        <f t="shared" ca="1" si="5"/>
        <v>1269.83</v>
      </c>
      <c r="G44" s="117">
        <f t="shared" ca="1" si="6"/>
        <v>1269.0700000000002</v>
      </c>
      <c r="H44" s="117">
        <f t="shared" ca="1" si="7"/>
        <v>1269.44</v>
      </c>
      <c r="I44" s="117">
        <f t="shared" ca="1" si="8"/>
        <v>1269.2</v>
      </c>
      <c r="J44" s="117">
        <f t="shared" ca="1" si="9"/>
        <v>1267.5600000000002</v>
      </c>
      <c r="K44" s="117">
        <f t="shared" ca="1" si="10"/>
        <v>1270.8</v>
      </c>
      <c r="L44" s="117">
        <f t="shared" ca="1" si="11"/>
        <v>1272.5800000000002</v>
      </c>
      <c r="M44" s="117">
        <f t="shared" ca="1" si="12"/>
        <v>1270.49</v>
      </c>
      <c r="N44" s="117">
        <f t="shared" ca="1" si="13"/>
        <v>1270.05</v>
      </c>
      <c r="O44" s="117">
        <f t="shared" ca="1" si="14"/>
        <v>1269.25</v>
      </c>
      <c r="P44" s="117">
        <f t="shared" ca="1" si="15"/>
        <v>1269.27</v>
      </c>
      <c r="Q44" s="117">
        <f t="shared" ca="1" si="16"/>
        <v>1270.67</v>
      </c>
      <c r="R44" s="117">
        <f t="shared" ca="1" si="17"/>
        <v>1267.98</v>
      </c>
      <c r="S44" s="117">
        <f t="shared" ca="1" si="18"/>
        <v>1269.29</v>
      </c>
      <c r="T44" s="117">
        <f t="shared" ca="1" si="19"/>
        <v>1268.3500000000001</v>
      </c>
      <c r="U44" s="117">
        <f t="shared" ca="1" si="20"/>
        <v>1267.7900000000002</v>
      </c>
      <c r="V44" s="117">
        <f t="shared" ca="1" si="21"/>
        <v>1266.6000000000001</v>
      </c>
      <c r="W44" s="117">
        <f t="shared" ca="1" si="22"/>
        <v>825.17</v>
      </c>
      <c r="X44" s="117">
        <f t="shared" ca="1" si="23"/>
        <v>821.34999999999991</v>
      </c>
      <c r="Y44" s="117">
        <f t="shared" ca="1" si="24"/>
        <v>792.66</v>
      </c>
      <c r="Z44" s="26">
        <v>25</v>
      </c>
      <c r="AA44" s="39" t="str">
        <f ca="1">'5 ЦК'!AA44</f>
        <v>667,76</v>
      </c>
      <c r="AB44" s="39" t="str">
        <f ca="1">'5 ЦК'!AB44</f>
        <v>668,91</v>
      </c>
      <c r="AC44" s="39" t="str">
        <f ca="1">'5 ЦК'!AC44</f>
        <v>668,03</v>
      </c>
      <c r="AD44" s="39" t="str">
        <f ca="1">'5 ЦК'!AD44</f>
        <v>668,71</v>
      </c>
      <c r="AE44" s="39" t="str">
        <f ca="1">'5 ЦК'!AE44</f>
        <v>1140,61</v>
      </c>
      <c r="AF44" s="39" t="str">
        <f ca="1">'5 ЦК'!AF44</f>
        <v>1139,88</v>
      </c>
      <c r="AG44" s="39" t="str">
        <f ca="1">'5 ЦК'!AG44</f>
        <v>1140,23</v>
      </c>
      <c r="AH44" s="39" t="str">
        <f ca="1">'5 ЦК'!AH44</f>
        <v>1140</v>
      </c>
      <c r="AI44" s="39" t="str">
        <f ca="1">'5 ЦК'!AI44</f>
        <v>1138,42</v>
      </c>
      <c r="AJ44" s="39" t="str">
        <f ca="1">'5 ЦК'!AJ44</f>
        <v>1141,55</v>
      </c>
      <c r="AK44" s="39" t="str">
        <f ca="1">'5 ЦК'!AK44</f>
        <v>1143,26</v>
      </c>
      <c r="AL44" s="39" t="str">
        <f ca="1">'5 ЦК'!AL44</f>
        <v>1141,25</v>
      </c>
      <c r="AM44" s="39" t="str">
        <f ca="1">'5 ЦК'!AM44</f>
        <v>1140,82</v>
      </c>
      <c r="AN44" s="39" t="str">
        <f ca="1">'5 ЦК'!AN44</f>
        <v>1140,05</v>
      </c>
      <c r="AO44" s="39" t="str">
        <f ca="1">'5 ЦК'!AO44</f>
        <v>1140,07</v>
      </c>
      <c r="AP44" s="39" t="str">
        <f ca="1">'5 ЦК'!AP44</f>
        <v>1141,42</v>
      </c>
      <c r="AQ44" s="39" t="str">
        <f ca="1">'5 ЦК'!AQ44</f>
        <v>1138,83</v>
      </c>
      <c r="AR44" s="39" t="str">
        <f ca="1">'5 ЦК'!AR44</f>
        <v>1140,09</v>
      </c>
      <c r="AS44" s="39" t="str">
        <f ca="1">'5 ЦК'!AS44</f>
        <v>1139,18</v>
      </c>
      <c r="AT44" s="39" t="str">
        <f ca="1">'5 ЦК'!AT44</f>
        <v>1138,64</v>
      </c>
      <c r="AU44" s="39" t="str">
        <f ca="1">'5 ЦК'!AU44</f>
        <v>1137,5</v>
      </c>
      <c r="AV44" s="39" t="str">
        <f ca="1">'5 ЦК'!AV44</f>
        <v>711,85</v>
      </c>
      <c r="AW44" s="39" t="str">
        <f ca="1">'5 ЦК'!AW44</f>
        <v>708,16</v>
      </c>
      <c r="AX44" s="39" t="str">
        <f ca="1">'5 ЦК'!AX44</f>
        <v>680,5</v>
      </c>
    </row>
    <row r="45" spans="1:50" s="21" customFormat="1" ht="18.75">
      <c r="A45" s="26">
        <v>26</v>
      </c>
      <c r="B45" s="117">
        <f t="shared" ca="1" si="1"/>
        <v>743.94999999999993</v>
      </c>
      <c r="C45" s="117">
        <f t="shared" ca="1" si="2"/>
        <v>739.97</v>
      </c>
      <c r="D45" s="117">
        <f t="shared" ca="1" si="3"/>
        <v>671.9899999999999</v>
      </c>
      <c r="E45" s="117">
        <f t="shared" ca="1" si="4"/>
        <v>689.32999999999993</v>
      </c>
      <c r="F45" s="117">
        <f t="shared" ca="1" si="5"/>
        <v>762</v>
      </c>
      <c r="G45" s="117">
        <f t="shared" ca="1" si="6"/>
        <v>790.06</v>
      </c>
      <c r="H45" s="117">
        <f t="shared" ca="1" si="7"/>
        <v>1268.96</v>
      </c>
      <c r="I45" s="117">
        <f t="shared" ca="1" si="8"/>
        <v>1269.1000000000001</v>
      </c>
      <c r="J45" s="117">
        <f t="shared" ca="1" si="9"/>
        <v>1267.6200000000001</v>
      </c>
      <c r="K45" s="117">
        <f t="shared" ca="1" si="10"/>
        <v>1271.52</v>
      </c>
      <c r="L45" s="117">
        <f t="shared" ca="1" si="11"/>
        <v>1270.69</v>
      </c>
      <c r="M45" s="117">
        <f t="shared" ca="1" si="12"/>
        <v>1270.54</v>
      </c>
      <c r="N45" s="117">
        <f t="shared" ca="1" si="13"/>
        <v>1271.24</v>
      </c>
      <c r="O45" s="117">
        <f t="shared" ca="1" si="14"/>
        <v>1270.5899999999999</v>
      </c>
      <c r="P45" s="117">
        <f t="shared" ca="1" si="15"/>
        <v>1270.76</v>
      </c>
      <c r="Q45" s="117">
        <f t="shared" ca="1" si="16"/>
        <v>1269.95</v>
      </c>
      <c r="R45" s="117">
        <f t="shared" ca="1" si="17"/>
        <v>1268.6600000000001</v>
      </c>
      <c r="S45" s="117">
        <f t="shared" ca="1" si="18"/>
        <v>1268.8900000000001</v>
      </c>
      <c r="T45" s="117">
        <f t="shared" ca="1" si="19"/>
        <v>1268.21</v>
      </c>
      <c r="U45" s="117">
        <f t="shared" ca="1" si="20"/>
        <v>1267.1100000000001</v>
      </c>
      <c r="V45" s="117">
        <f t="shared" ca="1" si="21"/>
        <v>1265.9000000000001</v>
      </c>
      <c r="W45" s="117">
        <f t="shared" ca="1" si="22"/>
        <v>796.76</v>
      </c>
      <c r="X45" s="117">
        <f t="shared" ca="1" si="23"/>
        <v>785.70999999999992</v>
      </c>
      <c r="Y45" s="117">
        <f t="shared" ca="1" si="24"/>
        <v>771.94999999999993</v>
      </c>
      <c r="Z45" s="26">
        <v>26</v>
      </c>
      <c r="AA45" s="39" t="str">
        <f ca="1">'5 ЦК'!AA45</f>
        <v>633,53</v>
      </c>
      <c r="AB45" s="39" t="str">
        <f ca="1">'5 ЦК'!AB45</f>
        <v>629,69</v>
      </c>
      <c r="AC45" s="39" t="str">
        <f ca="1">'5 ЦК'!AC45</f>
        <v>564,14</v>
      </c>
      <c r="AD45" s="39" t="str">
        <f ca="1">'5 ЦК'!AD45</f>
        <v>580,86</v>
      </c>
      <c r="AE45" s="39" t="str">
        <f ca="1">'5 ЦК'!AE45</f>
        <v>650,94</v>
      </c>
      <c r="AF45" s="39" t="str">
        <f ca="1">'5 ЦК'!AF45</f>
        <v>677,99</v>
      </c>
      <c r="AG45" s="39" t="str">
        <f ca="1">'5 ЦК'!AG45</f>
        <v>1139,77</v>
      </c>
      <c r="AH45" s="39" t="str">
        <f ca="1">'5 ЦК'!AH45</f>
        <v>1139,91</v>
      </c>
      <c r="AI45" s="39" t="str">
        <f ca="1">'5 ЦК'!AI45</f>
        <v>1138,48</v>
      </c>
      <c r="AJ45" s="39" t="str">
        <f ca="1">'5 ЦК'!AJ45</f>
        <v>1142,24</v>
      </c>
      <c r="AK45" s="39" t="str">
        <f ca="1">'5 ЦК'!AK45</f>
        <v>1141,44</v>
      </c>
      <c r="AL45" s="39" t="str">
        <f ca="1">'5 ЦК'!AL45</f>
        <v>1141,3</v>
      </c>
      <c r="AM45" s="39" t="str">
        <f ca="1">'5 ЦК'!AM45</f>
        <v>1141,97</v>
      </c>
      <c r="AN45" s="39" t="str">
        <f ca="1">'5 ЦК'!AN45</f>
        <v>1141,34</v>
      </c>
      <c r="AO45" s="39" t="str">
        <f ca="1">'5 ЦК'!AO45</f>
        <v>1141,51</v>
      </c>
      <c r="AP45" s="39" t="str">
        <f ca="1">'5 ЦК'!AP45</f>
        <v>1140,73</v>
      </c>
      <c r="AQ45" s="39" t="str">
        <f ca="1">'5 ЦК'!AQ45</f>
        <v>1139,48</v>
      </c>
      <c r="AR45" s="39" t="str">
        <f ca="1">'5 ЦК'!AR45</f>
        <v>1139,7</v>
      </c>
      <c r="AS45" s="39" t="str">
        <f ca="1">'5 ЦК'!AS45</f>
        <v>1139,05</v>
      </c>
      <c r="AT45" s="39" t="str">
        <f ca="1">'5 ЦК'!AT45</f>
        <v>1137,99</v>
      </c>
      <c r="AU45" s="39" t="str">
        <f ca="1">'5 ЦК'!AU45</f>
        <v>1136,82</v>
      </c>
      <c r="AV45" s="39" t="str">
        <f ca="1">'5 ЦК'!AV45</f>
        <v>684,45</v>
      </c>
      <c r="AW45" s="39" t="str">
        <f ca="1">'5 ЦК'!AW45</f>
        <v>673,8</v>
      </c>
      <c r="AX45" s="39" t="str">
        <f ca="1">'5 ЦК'!AX45</f>
        <v>660,53</v>
      </c>
    </row>
    <row r="46" spans="1:50" s="21" customFormat="1" ht="18.75">
      <c r="A46" s="26">
        <v>27</v>
      </c>
      <c r="B46" s="117">
        <f t="shared" ca="1" si="1"/>
        <v>775.03</v>
      </c>
      <c r="C46" s="117">
        <f t="shared" ca="1" si="2"/>
        <v>787.21999999999991</v>
      </c>
      <c r="D46" s="117">
        <f t="shared" ca="1" si="3"/>
        <v>779.69999999999993</v>
      </c>
      <c r="E46" s="117">
        <f t="shared" ca="1" si="4"/>
        <v>787.64999999999986</v>
      </c>
      <c r="F46" s="117">
        <f t="shared" ca="1" si="5"/>
        <v>795.68</v>
      </c>
      <c r="G46" s="117">
        <f t="shared" ca="1" si="6"/>
        <v>1270.47</v>
      </c>
      <c r="H46" s="117">
        <f t="shared" ca="1" si="7"/>
        <v>1267.8800000000001</v>
      </c>
      <c r="I46" s="117">
        <f t="shared" ca="1" si="8"/>
        <v>1268.9000000000001</v>
      </c>
      <c r="J46" s="117">
        <f t="shared" ca="1" si="9"/>
        <v>1269.26</v>
      </c>
      <c r="K46" s="117">
        <f t="shared" ca="1" si="10"/>
        <v>1268.47</v>
      </c>
      <c r="L46" s="117">
        <f t="shared" ca="1" si="11"/>
        <v>1267.5300000000002</v>
      </c>
      <c r="M46" s="117">
        <f t="shared" ca="1" si="12"/>
        <v>1268.0900000000001</v>
      </c>
      <c r="N46" s="117">
        <f t="shared" ca="1" si="13"/>
        <v>1267.94</v>
      </c>
      <c r="O46" s="117">
        <f t="shared" ca="1" si="14"/>
        <v>1266.4100000000001</v>
      </c>
      <c r="P46" s="117">
        <f t="shared" ca="1" si="15"/>
        <v>1268.1100000000001</v>
      </c>
      <c r="Q46" s="117">
        <f t="shared" ca="1" si="16"/>
        <v>1268.48</v>
      </c>
      <c r="R46" s="117">
        <f t="shared" ca="1" si="17"/>
        <v>1267.0600000000002</v>
      </c>
      <c r="S46" s="117">
        <f t="shared" ca="1" si="18"/>
        <v>1267.0100000000002</v>
      </c>
      <c r="T46" s="117">
        <f t="shared" ca="1" si="19"/>
        <v>1266.7800000000002</v>
      </c>
      <c r="U46" s="117">
        <f t="shared" ca="1" si="20"/>
        <v>1265.4400000000003</v>
      </c>
      <c r="V46" s="117">
        <f t="shared" ca="1" si="21"/>
        <v>1264.73</v>
      </c>
      <c r="W46" s="117">
        <f t="shared" ca="1" si="22"/>
        <v>849.77</v>
      </c>
      <c r="X46" s="117">
        <f t="shared" ca="1" si="23"/>
        <v>825.34999999999991</v>
      </c>
      <c r="Y46" s="117">
        <f t="shared" ca="1" si="24"/>
        <v>795.93999999999994</v>
      </c>
      <c r="Z46" s="26">
        <v>27</v>
      </c>
      <c r="AA46" s="39" t="str">
        <f ca="1">'5 ЦК'!AA46</f>
        <v>663,5</v>
      </c>
      <c r="AB46" s="39" t="str">
        <f ca="1">'5 ЦК'!AB46</f>
        <v>675,25</v>
      </c>
      <c r="AC46" s="39" t="str">
        <f ca="1">'5 ЦК'!AC46</f>
        <v>668</v>
      </c>
      <c r="AD46" s="39" t="str">
        <f ca="1">'5 ЦК'!AD46</f>
        <v>675,67</v>
      </c>
      <c r="AE46" s="39" t="str">
        <f ca="1">'5 ЦК'!AE46</f>
        <v>683,41</v>
      </c>
      <c r="AF46" s="39" t="str">
        <f ca="1">'5 ЦК'!AF46</f>
        <v>1141,23</v>
      </c>
      <c r="AG46" s="39" t="str">
        <f ca="1">'5 ЦК'!AG46</f>
        <v>1138,73</v>
      </c>
      <c r="AH46" s="39" t="str">
        <f ca="1">'5 ЦК'!AH46</f>
        <v>1139,71</v>
      </c>
      <c r="AI46" s="39" t="str">
        <f ca="1">'5 ЦК'!AI46</f>
        <v>1140,06</v>
      </c>
      <c r="AJ46" s="39" t="str">
        <f ca="1">'5 ЦК'!AJ46</f>
        <v>1139,3</v>
      </c>
      <c r="AK46" s="39" t="str">
        <f ca="1">'5 ЦК'!AK46</f>
        <v>1138,39</v>
      </c>
      <c r="AL46" s="39" t="str">
        <f ca="1">'5 ЦК'!AL46</f>
        <v>1138,93</v>
      </c>
      <c r="AM46" s="39" t="str">
        <f ca="1">'5 ЦК'!AM46</f>
        <v>1138,79</v>
      </c>
      <c r="AN46" s="39" t="str">
        <f ca="1">'5 ЦК'!AN46</f>
        <v>1137,31</v>
      </c>
      <c r="AO46" s="39" t="str">
        <f ca="1">'5 ЦК'!AO46</f>
        <v>1138,95</v>
      </c>
      <c r="AP46" s="39" t="str">
        <f ca="1">'5 ЦК'!AP46</f>
        <v>1139,31</v>
      </c>
      <c r="AQ46" s="39" t="str">
        <f ca="1">'5 ЦК'!AQ46</f>
        <v>1137,94</v>
      </c>
      <c r="AR46" s="39" t="str">
        <f ca="1">'5 ЦК'!AR46</f>
        <v>1137,89</v>
      </c>
      <c r="AS46" s="39" t="str">
        <f ca="1">'5 ЦК'!AS46</f>
        <v>1137,67</v>
      </c>
      <c r="AT46" s="39" t="str">
        <f ca="1">'5 ЦК'!AT46</f>
        <v>1136,38</v>
      </c>
      <c r="AU46" s="39" t="str">
        <f ca="1">'5 ЦК'!AU46</f>
        <v>1135,69</v>
      </c>
      <c r="AV46" s="39" t="str">
        <f ca="1">'5 ЦК'!AV46</f>
        <v>735,57</v>
      </c>
      <c r="AW46" s="39" t="str">
        <f ca="1">'5 ЦК'!AW46</f>
        <v>712,02</v>
      </c>
      <c r="AX46" s="39" t="str">
        <f ca="1">'5 ЦК'!AX46</f>
        <v>683,66</v>
      </c>
    </row>
    <row r="47" spans="1:50" s="21" customFormat="1" ht="18.75">
      <c r="A47" s="26">
        <v>28</v>
      </c>
      <c r="B47" s="117">
        <f t="shared" ca="1" si="1"/>
        <v>796.9</v>
      </c>
      <c r="C47" s="117">
        <f t="shared" ca="1" si="2"/>
        <v>798.41</v>
      </c>
      <c r="D47" s="117">
        <f t="shared" ca="1" si="3"/>
        <v>791.18</v>
      </c>
      <c r="E47" s="117">
        <f t="shared" ca="1" si="4"/>
        <v>777.00999999999988</v>
      </c>
      <c r="F47" s="117">
        <f t="shared" ca="1" si="5"/>
        <v>1268.6000000000001</v>
      </c>
      <c r="G47" s="117">
        <f t="shared" ca="1" si="6"/>
        <v>1269.6300000000001</v>
      </c>
      <c r="H47" s="117">
        <f t="shared" ca="1" si="7"/>
        <v>1267.5200000000002</v>
      </c>
      <c r="I47" s="117">
        <f t="shared" ca="1" si="8"/>
        <v>1266.96</v>
      </c>
      <c r="J47" s="117">
        <f t="shared" ca="1" si="9"/>
        <v>1265.05</v>
      </c>
      <c r="K47" s="117">
        <f t="shared" ca="1" si="10"/>
        <v>1268.8600000000001</v>
      </c>
      <c r="L47" s="117">
        <f t="shared" ca="1" si="11"/>
        <v>1268.78</v>
      </c>
      <c r="M47" s="117">
        <f t="shared" ca="1" si="12"/>
        <v>1268.5500000000002</v>
      </c>
      <c r="N47" s="117">
        <f t="shared" ca="1" si="13"/>
        <v>1268.8400000000001</v>
      </c>
      <c r="O47" s="117">
        <f t="shared" ca="1" si="14"/>
        <v>1267.72</v>
      </c>
      <c r="P47" s="117">
        <f t="shared" ca="1" si="15"/>
        <v>1268.8400000000001</v>
      </c>
      <c r="Q47" s="117">
        <f t="shared" ca="1" si="16"/>
        <v>1268.1500000000001</v>
      </c>
      <c r="R47" s="117">
        <f t="shared" ca="1" si="17"/>
        <v>1268.75</v>
      </c>
      <c r="S47" s="117">
        <f t="shared" ca="1" si="18"/>
        <v>832.94999999999993</v>
      </c>
      <c r="T47" s="117">
        <f t="shared" ca="1" si="19"/>
        <v>839.28</v>
      </c>
      <c r="U47" s="117">
        <f t="shared" ca="1" si="20"/>
        <v>842.49999999999989</v>
      </c>
      <c r="V47" s="117">
        <f t="shared" ca="1" si="21"/>
        <v>848.93999999999994</v>
      </c>
      <c r="W47" s="117">
        <f t="shared" ca="1" si="22"/>
        <v>826.6</v>
      </c>
      <c r="X47" s="117">
        <f t="shared" ca="1" si="23"/>
        <v>824.16</v>
      </c>
      <c r="Y47" s="117">
        <f t="shared" ca="1" si="24"/>
        <v>797.56999999999994</v>
      </c>
      <c r="Z47" s="26">
        <v>28</v>
      </c>
      <c r="AA47" s="39" t="str">
        <f ca="1">'5 ЦК'!AA47</f>
        <v>684,59</v>
      </c>
      <c r="AB47" s="39" t="str">
        <f ca="1">'5 ЦК'!AB47</f>
        <v>686,04</v>
      </c>
      <c r="AC47" s="39" t="str">
        <f ca="1">'5 ЦК'!AC47</f>
        <v>679,07</v>
      </c>
      <c r="AD47" s="39" t="str">
        <f ca="1">'5 ЦК'!AD47</f>
        <v>665,41</v>
      </c>
      <c r="AE47" s="39" t="str">
        <f ca="1">'5 ЦК'!AE47</f>
        <v>1139,42</v>
      </c>
      <c r="AF47" s="39" t="str">
        <f ca="1">'5 ЦК'!AF47</f>
        <v>1140,42</v>
      </c>
      <c r="AG47" s="39" t="str">
        <f ca="1">'5 ЦК'!AG47</f>
        <v>1138,38</v>
      </c>
      <c r="AH47" s="39" t="str">
        <f ca="1">'5 ЦК'!AH47</f>
        <v>1137,84</v>
      </c>
      <c r="AI47" s="39" t="str">
        <f ca="1">'5 ЦК'!AI47</f>
        <v>1136</v>
      </c>
      <c r="AJ47" s="39" t="str">
        <f ca="1">'5 ЦК'!AJ47</f>
        <v>1139,68</v>
      </c>
      <c r="AK47" s="39" t="str">
        <f ca="1">'5 ЦК'!AK47</f>
        <v>1139,6</v>
      </c>
      <c r="AL47" s="39" t="str">
        <f ca="1">'5 ЦК'!AL47</f>
        <v>1139,38</v>
      </c>
      <c r="AM47" s="39" t="str">
        <f ca="1">'5 ЦК'!AM47</f>
        <v>1139,66</v>
      </c>
      <c r="AN47" s="39" t="str">
        <f ca="1">'5 ЦК'!AN47</f>
        <v>1138,58</v>
      </c>
      <c r="AO47" s="39" t="str">
        <f ca="1">'5 ЦК'!AO47</f>
        <v>1139,66</v>
      </c>
      <c r="AP47" s="39" t="str">
        <f ca="1">'5 ЦК'!AP47</f>
        <v>1138,99</v>
      </c>
      <c r="AQ47" s="39" t="str">
        <f ca="1">'5 ЦК'!AQ47</f>
        <v>1139,57</v>
      </c>
      <c r="AR47" s="39" t="str">
        <f ca="1">'5 ЦК'!AR47</f>
        <v>719,35</v>
      </c>
      <c r="AS47" s="39" t="str">
        <f ca="1">'5 ЦК'!AS47</f>
        <v>725,45</v>
      </c>
      <c r="AT47" s="39" t="str">
        <f ca="1">'5 ЦК'!AT47</f>
        <v>728,56</v>
      </c>
      <c r="AU47" s="39" t="str">
        <f ca="1">'5 ЦК'!AU47</f>
        <v>734,77</v>
      </c>
      <c r="AV47" s="39" t="str">
        <f ca="1">'5 ЦК'!AV47</f>
        <v>713,23</v>
      </c>
      <c r="AW47" s="39" t="str">
        <f ca="1">'5 ЦК'!AW47</f>
        <v>710,87</v>
      </c>
      <c r="AX47" s="39" t="str">
        <f ca="1">'5 ЦК'!AX47</f>
        <v>685,23</v>
      </c>
    </row>
    <row r="48" spans="1:50" ht="18.75">
      <c r="A48" s="26">
        <v>29</v>
      </c>
      <c r="B48" s="117">
        <f t="shared" ca="1" si="1"/>
        <v>800.58999999999992</v>
      </c>
      <c r="C48" s="117">
        <f t="shared" ca="1" si="2"/>
        <v>797.02</v>
      </c>
      <c r="D48" s="117">
        <f t="shared" ca="1" si="3"/>
        <v>788.64</v>
      </c>
      <c r="E48" s="117">
        <f t="shared" ca="1" si="4"/>
        <v>759.67</v>
      </c>
      <c r="F48" s="117">
        <f t="shared" ca="1" si="5"/>
        <v>769.56999999999994</v>
      </c>
      <c r="G48" s="117">
        <f t="shared" ca="1" si="6"/>
        <v>788.31</v>
      </c>
      <c r="H48" s="117">
        <f t="shared" ca="1" si="7"/>
        <v>783.56999999999994</v>
      </c>
      <c r="I48" s="117">
        <f t="shared" ca="1" si="8"/>
        <v>783.84999999999991</v>
      </c>
      <c r="J48" s="117">
        <f t="shared" ca="1" si="9"/>
        <v>798.13999999999987</v>
      </c>
      <c r="K48" s="117">
        <f t="shared" ca="1" si="10"/>
        <v>793.12</v>
      </c>
      <c r="L48" s="117">
        <f t="shared" ca="1" si="11"/>
        <v>793.92</v>
      </c>
      <c r="M48" s="117">
        <f t="shared" ca="1" si="12"/>
        <v>797.28</v>
      </c>
      <c r="N48" s="117">
        <f t="shared" ca="1" si="13"/>
        <v>808.04</v>
      </c>
      <c r="O48" s="117">
        <f t="shared" ca="1" si="14"/>
        <v>813.95999999999992</v>
      </c>
      <c r="P48" s="117">
        <f t="shared" ca="1" si="15"/>
        <v>810.8599999999999</v>
      </c>
      <c r="Q48" s="117">
        <f t="shared" ca="1" si="16"/>
        <v>813.12</v>
      </c>
      <c r="R48" s="117">
        <f t="shared" ca="1" si="17"/>
        <v>820.93999999999994</v>
      </c>
      <c r="S48" s="117">
        <f t="shared" ca="1" si="18"/>
        <v>801.9899999999999</v>
      </c>
      <c r="T48" s="117">
        <f t="shared" ca="1" si="19"/>
        <v>805.73</v>
      </c>
      <c r="U48" s="117">
        <f t="shared" ca="1" si="20"/>
        <v>819.44</v>
      </c>
      <c r="V48" s="117">
        <f t="shared" ca="1" si="21"/>
        <v>843.88999999999987</v>
      </c>
      <c r="W48" s="117">
        <f t="shared" ca="1" si="22"/>
        <v>841.77</v>
      </c>
      <c r="X48" s="117">
        <f t="shared" ca="1" si="23"/>
        <v>827.55</v>
      </c>
      <c r="Y48" s="117">
        <f t="shared" ca="1" si="24"/>
        <v>801.4799999999999</v>
      </c>
      <c r="Z48" s="26">
        <v>29</v>
      </c>
      <c r="AA48" s="39" t="str">
        <f ca="1">'5 ЦК'!AA48</f>
        <v>688,15</v>
      </c>
      <c r="AB48" s="39" t="str">
        <f ca="1">'5 ЦК'!AB48</f>
        <v>684,7</v>
      </c>
      <c r="AC48" s="39" t="str">
        <f ca="1">'5 ЦК'!AC48</f>
        <v>676,62</v>
      </c>
      <c r="AD48" s="39" t="str">
        <f ca="1">'5 ЦК'!AD48</f>
        <v>648,69</v>
      </c>
      <c r="AE48" s="39" t="str">
        <f ca="1">'5 ЦК'!AE48</f>
        <v>658,24</v>
      </c>
      <c r="AF48" s="39" t="str">
        <f ca="1">'5 ЦК'!AF48</f>
        <v>676,31</v>
      </c>
      <c r="AG48" s="39" t="str">
        <f ca="1">'5 ЦК'!AG48</f>
        <v>671,73</v>
      </c>
      <c r="AH48" s="39" t="str">
        <f ca="1">'5 ЦК'!AH48</f>
        <v>672</v>
      </c>
      <c r="AI48" s="39" t="str">
        <f ca="1">'5 ЦК'!AI48</f>
        <v>685,78</v>
      </c>
      <c r="AJ48" s="39" t="str">
        <f ca="1">'5 ЦК'!AJ48</f>
        <v>680,94</v>
      </c>
      <c r="AK48" s="39" t="str">
        <f ca="1">'5 ЦК'!AK48</f>
        <v>681,71</v>
      </c>
      <c r="AL48" s="39" t="str">
        <f ca="1">'5 ЦК'!AL48</f>
        <v>684,95</v>
      </c>
      <c r="AM48" s="39" t="str">
        <f ca="1">'5 ЦК'!AM48</f>
        <v>695,33</v>
      </c>
      <c r="AN48" s="39" t="str">
        <f ca="1">'5 ЦК'!AN48</f>
        <v>701,04</v>
      </c>
      <c r="AO48" s="39" t="str">
        <f ca="1">'5 ЦК'!AO48</f>
        <v>698,05</v>
      </c>
      <c r="AP48" s="39" t="str">
        <f ca="1">'5 ЦК'!AP48</f>
        <v>700,23</v>
      </c>
      <c r="AQ48" s="39" t="str">
        <f ca="1">'5 ЦК'!AQ48</f>
        <v>707,77</v>
      </c>
      <c r="AR48" s="39" t="str">
        <f ca="1">'5 ЦК'!AR48</f>
        <v>689,5</v>
      </c>
      <c r="AS48" s="39" t="str">
        <f ca="1">'5 ЦК'!AS48</f>
        <v>693,1</v>
      </c>
      <c r="AT48" s="39" t="str">
        <f ca="1">'5 ЦК'!AT48</f>
        <v>706,32</v>
      </c>
      <c r="AU48" s="39" t="str">
        <f ca="1">'5 ЦК'!AU48</f>
        <v>729,9</v>
      </c>
      <c r="AV48" s="39" t="str">
        <f ca="1">'5 ЦК'!AV48</f>
        <v>727,85</v>
      </c>
      <c r="AW48" s="39" t="str">
        <f ca="1">'5 ЦК'!AW48</f>
        <v>714,14</v>
      </c>
      <c r="AX48" s="39" t="str">
        <f ca="1">'5 ЦК'!AX48</f>
        <v>689</v>
      </c>
    </row>
    <row r="49" spans="1:50" ht="18.75">
      <c r="A49" s="26">
        <v>30</v>
      </c>
      <c r="B49" s="117">
        <f t="shared" ca="1" si="1"/>
        <v>791.47</v>
      </c>
      <c r="C49" s="117">
        <f t="shared" ca="1" si="2"/>
        <v>789.9799999999999</v>
      </c>
      <c r="D49" s="117">
        <f t="shared" ca="1" si="3"/>
        <v>774.93999999999994</v>
      </c>
      <c r="E49" s="117">
        <f t="shared" ca="1" si="4"/>
        <v>674.27</v>
      </c>
      <c r="F49" s="117">
        <f t="shared" ca="1" si="5"/>
        <v>713.81999999999994</v>
      </c>
      <c r="G49" s="117">
        <f t="shared" ca="1" si="6"/>
        <v>768.4</v>
      </c>
      <c r="H49" s="117">
        <f t="shared" ca="1" si="7"/>
        <v>716.75999999999988</v>
      </c>
      <c r="I49" s="117">
        <f t="shared" ca="1" si="8"/>
        <v>757.92</v>
      </c>
      <c r="J49" s="117">
        <f t="shared" ca="1" si="9"/>
        <v>788.98</v>
      </c>
      <c r="K49" s="117">
        <f t="shared" ca="1" si="10"/>
        <v>786.59999999999991</v>
      </c>
      <c r="L49" s="117">
        <f t="shared" ca="1" si="11"/>
        <v>785.93999999999994</v>
      </c>
      <c r="M49" s="117">
        <f t="shared" ca="1" si="12"/>
        <v>788.43999999999994</v>
      </c>
      <c r="N49" s="117">
        <f t="shared" ca="1" si="13"/>
        <v>797.57999999999993</v>
      </c>
      <c r="O49" s="117">
        <f t="shared" ca="1" si="14"/>
        <v>802.8</v>
      </c>
      <c r="P49" s="117">
        <f t="shared" ca="1" si="15"/>
        <v>799.68999999999994</v>
      </c>
      <c r="Q49" s="117">
        <f t="shared" ca="1" si="16"/>
        <v>804.75999999999988</v>
      </c>
      <c r="R49" s="117">
        <f t="shared" ca="1" si="17"/>
        <v>817.4</v>
      </c>
      <c r="S49" s="117">
        <f t="shared" ca="1" si="18"/>
        <v>800.51</v>
      </c>
      <c r="T49" s="117">
        <f t="shared" ca="1" si="19"/>
        <v>812.3599999999999</v>
      </c>
      <c r="U49" s="117">
        <f t="shared" ca="1" si="20"/>
        <v>811.09999999999991</v>
      </c>
      <c r="V49" s="117">
        <f t="shared" ca="1" si="21"/>
        <v>828.42</v>
      </c>
      <c r="W49" s="117">
        <f t="shared" ca="1" si="22"/>
        <v>824.86999999999989</v>
      </c>
      <c r="X49" s="117">
        <f t="shared" ca="1" si="23"/>
        <v>824.02</v>
      </c>
      <c r="Y49" s="117">
        <f t="shared" ca="1" si="24"/>
        <v>799.56999999999994</v>
      </c>
      <c r="Z49" s="26">
        <v>30</v>
      </c>
      <c r="AA49" s="39" t="str">
        <f ca="1">'5 ЦК'!AA49</f>
        <v>679,35</v>
      </c>
      <c r="AB49" s="39" t="str">
        <f ca="1">'5 ЦК'!AB49</f>
        <v>677,92</v>
      </c>
      <c r="AC49" s="39" t="str">
        <f ca="1">'5 ЦК'!AC49</f>
        <v>663,41</v>
      </c>
      <c r="AD49" s="39" t="str">
        <f ca="1">'5 ЦК'!AD49</f>
        <v>566,34</v>
      </c>
      <c r="AE49" s="39" t="str">
        <f ca="1">'5 ЦК'!AE49</f>
        <v>604,48</v>
      </c>
      <c r="AF49" s="39" t="str">
        <f ca="1">'5 ЦК'!AF49</f>
        <v>657,11</v>
      </c>
      <c r="AG49" s="39" t="str">
        <f ca="1">'5 ЦК'!AG49</f>
        <v>607,31</v>
      </c>
      <c r="AH49" s="39" t="str">
        <f ca="1">'5 ЦК'!AH49</f>
        <v>647</v>
      </c>
      <c r="AI49" s="39" t="str">
        <f ca="1">'5 ЦК'!AI49</f>
        <v>676,95</v>
      </c>
      <c r="AJ49" s="39" t="str">
        <f ca="1">'5 ЦК'!AJ49</f>
        <v>674,66</v>
      </c>
      <c r="AK49" s="39" t="str">
        <f ca="1">'5 ЦК'!AK49</f>
        <v>674,02</v>
      </c>
      <c r="AL49" s="39" t="str">
        <f ca="1">'5 ЦК'!AL49</f>
        <v>676,43</v>
      </c>
      <c r="AM49" s="39" t="str">
        <f ca="1">'5 ЦК'!AM49</f>
        <v>685,24</v>
      </c>
      <c r="AN49" s="39" t="str">
        <f ca="1">'5 ЦК'!AN49</f>
        <v>690,28</v>
      </c>
      <c r="AO49" s="39" t="str">
        <f ca="1">'5 ЦК'!AO49</f>
        <v>687,28</v>
      </c>
      <c r="AP49" s="39" t="str">
        <f ca="1">'5 ЦК'!AP49</f>
        <v>692,17</v>
      </c>
      <c r="AQ49" s="39" t="str">
        <f ca="1">'5 ЦК'!AQ49</f>
        <v>704,36</v>
      </c>
      <c r="AR49" s="39" t="str">
        <f ca="1">'5 ЦК'!AR49</f>
        <v>688,07</v>
      </c>
      <c r="AS49" s="39" t="str">
        <f ca="1">'5 ЦК'!AS49</f>
        <v>699,5</v>
      </c>
      <c r="AT49" s="39" t="str">
        <f ca="1">'5 ЦК'!AT49</f>
        <v>698,28</v>
      </c>
      <c r="AU49" s="39" t="str">
        <f ca="1">'5 ЦК'!AU49</f>
        <v>714,98</v>
      </c>
      <c r="AV49" s="39" t="str">
        <f ca="1">'5 ЦК'!AV49</f>
        <v>711,56</v>
      </c>
      <c r="AW49" s="39" t="str">
        <f ca="1">'5 ЦК'!AW49</f>
        <v>710,74</v>
      </c>
      <c r="AX49" s="39" t="str">
        <f ca="1">'5 ЦК'!AX49</f>
        <v>687,16</v>
      </c>
    </row>
    <row r="50" spans="1:50" ht="18.75" outlineLevel="1">
      <c r="A50" s="26"/>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26"/>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row>
    <row r="51" spans="1:50" s="21" customFormat="1"/>
    <row r="52" spans="1:50" s="21" customFormat="1" ht="36.75" customHeight="1">
      <c r="A52" s="222" t="s">
        <v>20</v>
      </c>
      <c r="B52" s="223" t="s">
        <v>86</v>
      </c>
      <c r="C52" s="223"/>
      <c r="D52" s="223"/>
      <c r="E52" s="223"/>
      <c r="F52" s="223"/>
      <c r="G52" s="223"/>
      <c r="H52" s="223"/>
      <c r="I52" s="223"/>
      <c r="J52" s="223"/>
      <c r="K52" s="223"/>
      <c r="L52" s="223"/>
      <c r="M52" s="223"/>
      <c r="N52" s="223"/>
      <c r="O52" s="223"/>
      <c r="P52" s="223"/>
      <c r="Q52" s="223"/>
      <c r="R52" s="223"/>
      <c r="S52" s="223"/>
      <c r="T52" s="223"/>
      <c r="U52" s="223"/>
      <c r="V52" s="223"/>
      <c r="W52" s="223"/>
      <c r="X52" s="223"/>
      <c r="Y52" s="224"/>
      <c r="Z52" s="239"/>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row>
    <row r="53" spans="1:50" s="21" customFormat="1" ht="18.75" customHeight="1">
      <c r="A53" s="222"/>
      <c r="B53" s="219" t="s">
        <v>38</v>
      </c>
      <c r="C53" s="219" t="s">
        <v>39</v>
      </c>
      <c r="D53" s="219" t="s">
        <v>40</v>
      </c>
      <c r="E53" s="219" t="s">
        <v>41</v>
      </c>
      <c r="F53" s="219" t="s">
        <v>42</v>
      </c>
      <c r="G53" s="219" t="s">
        <v>43</v>
      </c>
      <c r="H53" s="219" t="s">
        <v>44</v>
      </c>
      <c r="I53" s="219" t="s">
        <v>45</v>
      </c>
      <c r="J53" s="219" t="s">
        <v>46</v>
      </c>
      <c r="K53" s="219" t="s">
        <v>47</v>
      </c>
      <c r="L53" s="219" t="s">
        <v>48</v>
      </c>
      <c r="M53" s="219" t="s">
        <v>49</v>
      </c>
      <c r="N53" s="219" t="s">
        <v>50</v>
      </c>
      <c r="O53" s="219" t="s">
        <v>51</v>
      </c>
      <c r="P53" s="219" t="s">
        <v>52</v>
      </c>
      <c r="Q53" s="219" t="s">
        <v>53</v>
      </c>
      <c r="R53" s="219" t="s">
        <v>54</v>
      </c>
      <c r="S53" s="219" t="s">
        <v>55</v>
      </c>
      <c r="T53" s="219" t="s">
        <v>56</v>
      </c>
      <c r="U53" s="219" t="s">
        <v>57</v>
      </c>
      <c r="V53" s="219" t="s">
        <v>58</v>
      </c>
      <c r="W53" s="219" t="s">
        <v>59</v>
      </c>
      <c r="X53" s="219" t="s">
        <v>60</v>
      </c>
      <c r="Y53" s="236" t="s">
        <v>61</v>
      </c>
      <c r="Z53" s="239"/>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row>
    <row r="54" spans="1:50" s="21" customFormat="1" ht="12.75" customHeight="1">
      <c r="A54" s="222"/>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37"/>
      <c r="Z54" s="239"/>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row>
    <row r="55" spans="1:50" s="21" customFormat="1" ht="18.75">
      <c r="A55" s="26">
        <v>1</v>
      </c>
      <c r="B55" s="117">
        <f ca="1">AA20+$Z$11+ROUND((AA20*0.31*11.96%),2)</f>
        <v>920.64300000000014</v>
      </c>
      <c r="C55" s="117">
        <f t="shared" ref="C55:Y55" ca="1" si="25">AB20+$Z$11+ROUND((AB20*0.31*11.96%),2)</f>
        <v>875.98299999999995</v>
      </c>
      <c r="D55" s="117">
        <f t="shared" ca="1" si="25"/>
        <v>872.08299999999997</v>
      </c>
      <c r="E55" s="117">
        <f t="shared" ca="1" si="25"/>
        <v>866.4129999999999</v>
      </c>
      <c r="F55" s="117">
        <f t="shared" ca="1" si="25"/>
        <v>885.99300000000005</v>
      </c>
      <c r="G55" s="117">
        <f t="shared" ca="1" si="25"/>
        <v>884.20299999999997</v>
      </c>
      <c r="H55" s="117">
        <f t="shared" ca="1" si="25"/>
        <v>899.45300000000009</v>
      </c>
      <c r="I55" s="117">
        <f t="shared" ca="1" si="25"/>
        <v>914.51300000000003</v>
      </c>
      <c r="J55" s="117">
        <f t="shared" ca="1" si="25"/>
        <v>928.28300000000002</v>
      </c>
      <c r="K55" s="117">
        <f t="shared" ca="1" si="25"/>
        <v>930.0630000000001</v>
      </c>
      <c r="L55" s="117">
        <f t="shared" ca="1" si="25"/>
        <v>919.0329999999999</v>
      </c>
      <c r="M55" s="117">
        <f t="shared" ca="1" si="25"/>
        <v>916.75300000000016</v>
      </c>
      <c r="N55" s="117">
        <f t="shared" ca="1" si="25"/>
        <v>918.51299999999992</v>
      </c>
      <c r="O55" s="117">
        <f t="shared" ca="1" si="25"/>
        <v>924.93299999999999</v>
      </c>
      <c r="P55" s="117">
        <f t="shared" ca="1" si="25"/>
        <v>925.7829999999999</v>
      </c>
      <c r="Q55" s="117">
        <f t="shared" ca="1" si="25"/>
        <v>920.77300000000002</v>
      </c>
      <c r="R55" s="117">
        <f t="shared" ca="1" si="25"/>
        <v>922.75300000000004</v>
      </c>
      <c r="S55" s="117">
        <f t="shared" ca="1" si="25"/>
        <v>922.28300000000002</v>
      </c>
      <c r="T55" s="117">
        <f t="shared" ca="1" si="25"/>
        <v>912.45299999999997</v>
      </c>
      <c r="U55" s="117">
        <f t="shared" ca="1" si="25"/>
        <v>939.91300000000001</v>
      </c>
      <c r="V55" s="117">
        <f t="shared" ca="1" si="25"/>
        <v>957.03300000000002</v>
      </c>
      <c r="W55" s="117">
        <f t="shared" ca="1" si="25"/>
        <v>939.70299999999997</v>
      </c>
      <c r="X55" s="117">
        <f t="shared" ca="1" si="25"/>
        <v>934.34299999999996</v>
      </c>
      <c r="Y55" s="117">
        <f t="shared" ca="1" si="25"/>
        <v>918.39300000000003</v>
      </c>
      <c r="Z55" s="34"/>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row>
    <row r="56" spans="1:50" s="21" customFormat="1" ht="18.75">
      <c r="A56" s="26">
        <v>2</v>
      </c>
      <c r="B56" s="117">
        <f t="shared" ref="B56:B84" ca="1" si="26">AA21+$Z$11+ROUND((AA21*0.31*11.96%),2)</f>
        <v>939.30299999999988</v>
      </c>
      <c r="C56" s="117">
        <f t="shared" ref="C56:C84" ca="1" si="27">AB21+$Z$11+ROUND((AB21*0.31*11.96%),2)</f>
        <v>927.25300000000004</v>
      </c>
      <c r="D56" s="117">
        <f t="shared" ref="D56:D84" ca="1" si="28">AC21+$Z$11+ROUND((AC21*0.31*11.96%),2)</f>
        <v>914.75300000000004</v>
      </c>
      <c r="E56" s="117">
        <f t="shared" ref="E56:E84" ca="1" si="29">AD21+$Z$11+ROUND((AD21*0.31*11.96%),2)</f>
        <v>904.0630000000001</v>
      </c>
      <c r="F56" s="117">
        <f t="shared" ref="F56:F84" ca="1" si="30">AE21+$Z$11+ROUND((AE21*0.31*11.96%),2)</f>
        <v>889.80300000000011</v>
      </c>
      <c r="G56" s="117">
        <f t="shared" ref="G56:G84" ca="1" si="31">AF21+$Z$11+ROUND((AF21*0.31*11.96%),2)</f>
        <v>894.49300000000005</v>
      </c>
      <c r="H56" s="117">
        <f t="shared" ref="H56:H84" ca="1" si="32">AG21+$Z$11+ROUND((AG21*0.31*11.96%),2)</f>
        <v>918.58300000000008</v>
      </c>
      <c r="I56" s="117">
        <f t="shared" ref="I56:I84" ca="1" si="33">AH21+$Z$11+ROUND((AH21*0.31*11.96%),2)</f>
        <v>930.18299999999999</v>
      </c>
      <c r="J56" s="117">
        <f t="shared" ref="J56:J84" ca="1" si="34">AI21+$Z$11+ROUND((AI21*0.31*11.96%),2)</f>
        <v>949.63299999999992</v>
      </c>
      <c r="K56" s="117">
        <f t="shared" ref="K56:K84" ca="1" si="35">AJ21+$Z$11+ROUND((AJ21*0.31*11.96%),2)</f>
        <v>950.74300000000005</v>
      </c>
      <c r="L56" s="117">
        <f t="shared" ref="L56:L84" ca="1" si="36">AK21+$Z$11+ROUND((AK21*0.31*11.96%),2)</f>
        <v>946.12300000000005</v>
      </c>
      <c r="M56" s="117">
        <f t="shared" ref="M56:M84" ca="1" si="37">AL21+$Z$11+ROUND((AL21*0.31*11.96%),2)</f>
        <v>920.34299999999996</v>
      </c>
      <c r="N56" s="117">
        <f t="shared" ref="N56:N84" ca="1" si="38">AM21+$Z$11+ROUND((AM21*0.31*11.96%),2)</f>
        <v>944.15300000000002</v>
      </c>
      <c r="O56" s="117">
        <f t="shared" ref="O56:O84" ca="1" si="39">AN21+$Z$11+ROUND((AN21*0.31*11.96%),2)</f>
        <v>946.63300000000004</v>
      </c>
      <c r="P56" s="117">
        <f t="shared" ref="P56:P84" ca="1" si="40">AO21+$Z$11+ROUND((AO21*0.31*11.96%),2)</f>
        <v>947.79300000000001</v>
      </c>
      <c r="Q56" s="117">
        <f t="shared" ref="Q56:Q84" ca="1" si="41">AP21+$Z$11+ROUND((AP21*0.31*11.96%),2)</f>
        <v>948.98300000000006</v>
      </c>
      <c r="R56" s="117">
        <f t="shared" ref="R56:R84" ca="1" si="42">AQ21+$Z$11+ROUND((AQ21*0.31*11.96%),2)</f>
        <v>960.40300000000002</v>
      </c>
      <c r="S56" s="117">
        <f t="shared" ref="S56:S84" ca="1" si="43">AR21+$Z$11+ROUND((AR21*0.31*11.96%),2)</f>
        <v>962.91300000000012</v>
      </c>
      <c r="T56" s="117">
        <f t="shared" ref="T56:T84" ca="1" si="44">AS21+$Z$11+ROUND((AS21*0.31*11.96%),2)</f>
        <v>951.94299999999998</v>
      </c>
      <c r="U56" s="117">
        <f t="shared" ref="U56:U84" ca="1" si="45">AT21+$Z$11+ROUND((AT21*0.31*11.96%),2)</f>
        <v>967.48299999999995</v>
      </c>
      <c r="V56" s="117">
        <f t="shared" ref="V56:V84" ca="1" si="46">AU21+$Z$11+ROUND((AU21*0.31*11.96%),2)</f>
        <v>969.18300000000011</v>
      </c>
      <c r="W56" s="117">
        <f t="shared" ref="W56:W84" ca="1" si="47">AV21+$Z$11+ROUND((AV21*0.31*11.96%),2)</f>
        <v>946.82299999999987</v>
      </c>
      <c r="X56" s="117">
        <f t="shared" ref="X56:X84" ca="1" si="48">AW21+$Z$11+ROUND((AW21*0.31*11.96%),2)</f>
        <v>940.91300000000012</v>
      </c>
      <c r="Y56" s="117">
        <f t="shared" ref="Y56:Y84" ca="1" si="49">AX21+$Z$11+ROUND((AX21*0.31*11.96%),2)</f>
        <v>937.16300000000001</v>
      </c>
      <c r="Z56" s="34"/>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row>
    <row r="57" spans="1:50" s="21" customFormat="1" ht="18.75">
      <c r="A57" s="26">
        <v>3</v>
      </c>
      <c r="B57" s="117">
        <f t="shared" ca="1" si="26"/>
        <v>922.93299999999988</v>
      </c>
      <c r="C57" s="117">
        <f t="shared" ca="1" si="27"/>
        <v>912.98300000000006</v>
      </c>
      <c r="D57" s="117">
        <f t="shared" ca="1" si="28"/>
        <v>902.12300000000005</v>
      </c>
      <c r="E57" s="117">
        <f t="shared" ca="1" si="29"/>
        <v>870.9430000000001</v>
      </c>
      <c r="F57" s="117">
        <f t="shared" ca="1" si="30"/>
        <v>895.07300000000009</v>
      </c>
      <c r="G57" s="117">
        <f t="shared" ca="1" si="31"/>
        <v>959.51299999999992</v>
      </c>
      <c r="H57" s="117">
        <f t="shared" ca="1" si="32"/>
        <v>964.69299999999987</v>
      </c>
      <c r="I57" s="117">
        <f t="shared" ca="1" si="33"/>
        <v>965.74299999999994</v>
      </c>
      <c r="J57" s="117">
        <f t="shared" ca="1" si="34"/>
        <v>991.73300000000006</v>
      </c>
      <c r="K57" s="117">
        <f t="shared" ca="1" si="35"/>
        <v>1024.5629999999999</v>
      </c>
      <c r="L57" s="117">
        <f t="shared" ca="1" si="36"/>
        <v>1006.283</v>
      </c>
      <c r="M57" s="117">
        <f t="shared" ca="1" si="37"/>
        <v>985.94299999999998</v>
      </c>
      <c r="N57" s="117">
        <f t="shared" ca="1" si="38"/>
        <v>984.54300000000001</v>
      </c>
      <c r="O57" s="117">
        <f t="shared" ca="1" si="39"/>
        <v>988.05300000000011</v>
      </c>
      <c r="P57" s="117">
        <f t="shared" ca="1" si="40"/>
        <v>985.12299999999993</v>
      </c>
      <c r="Q57" s="117">
        <f t="shared" ca="1" si="41"/>
        <v>986.88300000000004</v>
      </c>
      <c r="R57" s="117">
        <f t="shared" ca="1" si="42"/>
        <v>986.07300000000009</v>
      </c>
      <c r="S57" s="117">
        <f t="shared" ca="1" si="43"/>
        <v>982.60299999999995</v>
      </c>
      <c r="T57" s="117">
        <f t="shared" ca="1" si="44"/>
        <v>965.13300000000004</v>
      </c>
      <c r="U57" s="117">
        <f t="shared" ca="1" si="45"/>
        <v>987.24299999999994</v>
      </c>
      <c r="V57" s="117">
        <f t="shared" ca="1" si="46"/>
        <v>966.44299999999998</v>
      </c>
      <c r="W57" s="117">
        <f t="shared" ca="1" si="47"/>
        <v>947.85299999999995</v>
      </c>
      <c r="X57" s="117">
        <f t="shared" ca="1" si="48"/>
        <v>948.09299999999996</v>
      </c>
      <c r="Y57" s="117">
        <f t="shared" ca="1" si="49"/>
        <v>901.02300000000002</v>
      </c>
      <c r="Z57" s="34"/>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row>
    <row r="58" spans="1:50" s="21" customFormat="1" ht="18.75">
      <c r="A58" s="26">
        <v>4</v>
      </c>
      <c r="B58" s="117">
        <f t="shared" ca="1" si="26"/>
        <v>859.51300000000003</v>
      </c>
      <c r="C58" s="117">
        <f t="shared" ca="1" si="27"/>
        <v>856.16300000000001</v>
      </c>
      <c r="D58" s="117">
        <f t="shared" ca="1" si="28"/>
        <v>853.19299999999998</v>
      </c>
      <c r="E58" s="117">
        <f t="shared" ca="1" si="29"/>
        <v>842.92300000000012</v>
      </c>
      <c r="F58" s="117">
        <f t="shared" ca="1" si="30"/>
        <v>854.43299999999999</v>
      </c>
      <c r="G58" s="117">
        <f t="shared" ca="1" si="31"/>
        <v>920.35299999999995</v>
      </c>
      <c r="H58" s="117">
        <f t="shared" ca="1" si="32"/>
        <v>923.0630000000001</v>
      </c>
      <c r="I58" s="117">
        <f t="shared" ca="1" si="33"/>
        <v>926.18299999999999</v>
      </c>
      <c r="J58" s="117">
        <f t="shared" ca="1" si="34"/>
        <v>956.803</v>
      </c>
      <c r="K58" s="117">
        <f t="shared" ca="1" si="35"/>
        <v>957.94299999999987</v>
      </c>
      <c r="L58" s="117">
        <f t="shared" ca="1" si="36"/>
        <v>955.06299999999999</v>
      </c>
      <c r="M58" s="117">
        <f t="shared" ca="1" si="37"/>
        <v>953.11300000000006</v>
      </c>
      <c r="N58" s="117">
        <f t="shared" ca="1" si="38"/>
        <v>949.37299999999993</v>
      </c>
      <c r="O58" s="117">
        <f t="shared" ca="1" si="39"/>
        <v>955.89299999999992</v>
      </c>
      <c r="P58" s="117">
        <f t="shared" ca="1" si="40"/>
        <v>958.49300000000017</v>
      </c>
      <c r="Q58" s="117">
        <f t="shared" ca="1" si="41"/>
        <v>952.39300000000003</v>
      </c>
      <c r="R58" s="117">
        <f t="shared" ca="1" si="42"/>
        <v>952.86300000000006</v>
      </c>
      <c r="S58" s="117">
        <f t="shared" ca="1" si="43"/>
        <v>943.92299999999989</v>
      </c>
      <c r="T58" s="117">
        <f t="shared" ca="1" si="44"/>
        <v>940.65300000000013</v>
      </c>
      <c r="U58" s="117">
        <f t="shared" ca="1" si="45"/>
        <v>956.96300000000008</v>
      </c>
      <c r="V58" s="117">
        <f t="shared" ca="1" si="46"/>
        <v>950.56299999999999</v>
      </c>
      <c r="W58" s="117">
        <f t="shared" ca="1" si="47"/>
        <v>889.97299999999996</v>
      </c>
      <c r="X58" s="117">
        <f t="shared" ca="1" si="48"/>
        <v>910.36300000000006</v>
      </c>
      <c r="Y58" s="117">
        <f t="shared" ca="1" si="49"/>
        <v>892.58299999999997</v>
      </c>
      <c r="Z58" s="34"/>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row>
    <row r="59" spans="1:50" s="21" customFormat="1" ht="18.75">
      <c r="A59" s="26">
        <v>5</v>
      </c>
      <c r="B59" s="117">
        <f t="shared" ca="1" si="26"/>
        <v>871.91300000000012</v>
      </c>
      <c r="C59" s="117">
        <f t="shared" ca="1" si="27"/>
        <v>846.52300000000014</v>
      </c>
      <c r="D59" s="117">
        <f t="shared" ca="1" si="28"/>
        <v>842.13300000000004</v>
      </c>
      <c r="E59" s="117">
        <f t="shared" ca="1" si="29"/>
        <v>812.05300000000011</v>
      </c>
      <c r="F59" s="117">
        <f t="shared" ca="1" si="30"/>
        <v>827.45299999999997</v>
      </c>
      <c r="G59" s="117">
        <f t="shared" ca="1" si="31"/>
        <v>897.05300000000011</v>
      </c>
      <c r="H59" s="117">
        <f t="shared" ca="1" si="32"/>
        <v>998.86299999999994</v>
      </c>
      <c r="I59" s="117">
        <f t="shared" ca="1" si="33"/>
        <v>1024.123</v>
      </c>
      <c r="J59" s="117">
        <f t="shared" ca="1" si="34"/>
        <v>1037.8330000000001</v>
      </c>
      <c r="K59" s="117">
        <f t="shared" ca="1" si="35"/>
        <v>1035.5930000000001</v>
      </c>
      <c r="L59" s="117">
        <f t="shared" ca="1" si="36"/>
        <v>1025.1229999999998</v>
      </c>
      <c r="M59" s="117">
        <f t="shared" ca="1" si="37"/>
        <v>1004.083</v>
      </c>
      <c r="N59" s="117">
        <f t="shared" ca="1" si="38"/>
        <v>1001.4829999999999</v>
      </c>
      <c r="O59" s="117">
        <f t="shared" ca="1" si="39"/>
        <v>1022.423</v>
      </c>
      <c r="P59" s="117">
        <f t="shared" ca="1" si="40"/>
        <v>1028.223</v>
      </c>
      <c r="Q59" s="117">
        <f t="shared" ca="1" si="41"/>
        <v>1015.423</v>
      </c>
      <c r="R59" s="117">
        <f t="shared" ca="1" si="42"/>
        <v>1026.393</v>
      </c>
      <c r="S59" s="117">
        <f t="shared" ca="1" si="43"/>
        <v>994.94299999999998</v>
      </c>
      <c r="T59" s="117">
        <f t="shared" ca="1" si="44"/>
        <v>997.03300000000002</v>
      </c>
      <c r="U59" s="117">
        <f t="shared" ca="1" si="45"/>
        <v>946.27299999999991</v>
      </c>
      <c r="V59" s="117">
        <f t="shared" ca="1" si="46"/>
        <v>926.61300000000006</v>
      </c>
      <c r="W59" s="117">
        <f t="shared" ca="1" si="47"/>
        <v>897.0329999999999</v>
      </c>
      <c r="X59" s="117">
        <f t="shared" ca="1" si="48"/>
        <v>896.41300000000001</v>
      </c>
      <c r="Y59" s="117">
        <f t="shared" ca="1" si="49"/>
        <v>866.98300000000006</v>
      </c>
      <c r="Z59" s="34"/>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row>
    <row r="60" spans="1:50" s="21" customFormat="1" ht="18.75">
      <c r="A60" s="26">
        <v>6</v>
      </c>
      <c r="B60" s="117">
        <f t="shared" ca="1" si="26"/>
        <v>914.43300000000011</v>
      </c>
      <c r="C60" s="117">
        <f t="shared" ca="1" si="27"/>
        <v>892.9430000000001</v>
      </c>
      <c r="D60" s="117">
        <f t="shared" ca="1" si="28"/>
        <v>822.22300000000007</v>
      </c>
      <c r="E60" s="117">
        <f t="shared" ca="1" si="29"/>
        <v>802.76300000000003</v>
      </c>
      <c r="F60" s="117">
        <f t="shared" ca="1" si="30"/>
        <v>824.77300000000002</v>
      </c>
      <c r="G60" s="117">
        <f t="shared" ca="1" si="31"/>
        <v>891.56299999999987</v>
      </c>
      <c r="H60" s="117">
        <f t="shared" ca="1" si="32"/>
        <v>944.73299999999995</v>
      </c>
      <c r="I60" s="117">
        <f t="shared" ca="1" si="33"/>
        <v>948.57299999999998</v>
      </c>
      <c r="J60" s="117">
        <f t="shared" ca="1" si="34"/>
        <v>956.34299999999996</v>
      </c>
      <c r="K60" s="117">
        <f t="shared" ca="1" si="35"/>
        <v>956.9129999999999</v>
      </c>
      <c r="L60" s="117">
        <f t="shared" ca="1" si="36"/>
        <v>957.50300000000004</v>
      </c>
      <c r="M60" s="117">
        <f t="shared" ca="1" si="37"/>
        <v>953.57300000000009</v>
      </c>
      <c r="N60" s="117">
        <f t="shared" ca="1" si="38"/>
        <v>951.72299999999996</v>
      </c>
      <c r="O60" s="117">
        <f t="shared" ca="1" si="39"/>
        <v>953.05300000000011</v>
      </c>
      <c r="P60" s="117">
        <f t="shared" ca="1" si="40"/>
        <v>953.89300000000003</v>
      </c>
      <c r="Q60" s="117">
        <f t="shared" ca="1" si="41"/>
        <v>955.99300000000005</v>
      </c>
      <c r="R60" s="117">
        <f t="shared" ca="1" si="42"/>
        <v>955.78300000000002</v>
      </c>
      <c r="S60" s="117">
        <f t="shared" ca="1" si="43"/>
        <v>940.51299999999992</v>
      </c>
      <c r="T60" s="117">
        <f t="shared" ca="1" si="44"/>
        <v>953.39300000000003</v>
      </c>
      <c r="U60" s="117">
        <f t="shared" ca="1" si="45"/>
        <v>971.12299999999993</v>
      </c>
      <c r="V60" s="117">
        <f t="shared" ca="1" si="46"/>
        <v>968.56299999999987</v>
      </c>
      <c r="W60" s="117">
        <f t="shared" ca="1" si="47"/>
        <v>955.39300000000014</v>
      </c>
      <c r="X60" s="117">
        <f t="shared" ca="1" si="48"/>
        <v>937.51300000000015</v>
      </c>
      <c r="Y60" s="117">
        <f t="shared" ca="1" si="49"/>
        <v>914.67299999999989</v>
      </c>
      <c r="Z60" s="34"/>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row>
    <row r="61" spans="1:50" s="21" customFormat="1" ht="18.75">
      <c r="A61" s="26">
        <v>7</v>
      </c>
      <c r="B61" s="117">
        <f t="shared" ca="1" si="26"/>
        <v>917.75299999999993</v>
      </c>
      <c r="C61" s="117">
        <f t="shared" ca="1" si="27"/>
        <v>897.58300000000008</v>
      </c>
      <c r="D61" s="117">
        <f t="shared" ca="1" si="28"/>
        <v>868.44299999999998</v>
      </c>
      <c r="E61" s="117">
        <f t="shared" ca="1" si="29"/>
        <v>845.14299999999992</v>
      </c>
      <c r="F61" s="117">
        <f t="shared" ca="1" si="30"/>
        <v>864.92300000000012</v>
      </c>
      <c r="G61" s="117">
        <f t="shared" ca="1" si="31"/>
        <v>923.93299999999999</v>
      </c>
      <c r="H61" s="117">
        <f t="shared" ca="1" si="32"/>
        <v>945.26299999999992</v>
      </c>
      <c r="I61" s="117">
        <f t="shared" ca="1" si="33"/>
        <v>946.59300000000007</v>
      </c>
      <c r="J61" s="117">
        <f t="shared" ca="1" si="34"/>
        <v>953.61300000000006</v>
      </c>
      <c r="K61" s="117">
        <f t="shared" ca="1" si="35"/>
        <v>989.36300000000006</v>
      </c>
      <c r="L61" s="117">
        <f t="shared" ca="1" si="36"/>
        <v>987.52299999999991</v>
      </c>
      <c r="M61" s="117">
        <f t="shared" ca="1" si="37"/>
        <v>981.11300000000006</v>
      </c>
      <c r="N61" s="117">
        <f t="shared" ca="1" si="38"/>
        <v>951.71299999999997</v>
      </c>
      <c r="O61" s="117">
        <f t="shared" ca="1" si="39"/>
        <v>953.19299999999998</v>
      </c>
      <c r="P61" s="117">
        <f t="shared" ca="1" si="40"/>
        <v>949.34299999999996</v>
      </c>
      <c r="Q61" s="117">
        <f t="shared" ca="1" si="41"/>
        <v>951.50300000000016</v>
      </c>
      <c r="R61" s="117">
        <f t="shared" ca="1" si="42"/>
        <v>951.86300000000006</v>
      </c>
      <c r="S61" s="117">
        <f t="shared" ca="1" si="43"/>
        <v>940.05299999999988</v>
      </c>
      <c r="T61" s="117">
        <f t="shared" ca="1" si="44"/>
        <v>946.38300000000004</v>
      </c>
      <c r="U61" s="117">
        <f t="shared" ca="1" si="45"/>
        <v>969.03300000000002</v>
      </c>
      <c r="V61" s="117">
        <f t="shared" ca="1" si="46"/>
        <v>966.23299999999995</v>
      </c>
      <c r="W61" s="117">
        <f t="shared" ca="1" si="47"/>
        <v>952.24299999999994</v>
      </c>
      <c r="X61" s="117">
        <f t="shared" ca="1" si="48"/>
        <v>935.47300000000007</v>
      </c>
      <c r="Y61" s="117">
        <f t="shared" ca="1" si="49"/>
        <v>909.13300000000004</v>
      </c>
      <c r="Z61" s="34"/>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row>
    <row r="62" spans="1:50" s="21" customFormat="1" ht="18.75">
      <c r="A62" s="26">
        <v>8</v>
      </c>
      <c r="B62" s="117">
        <f t="shared" ca="1" si="26"/>
        <v>922.72300000000007</v>
      </c>
      <c r="C62" s="117">
        <f t="shared" ca="1" si="27"/>
        <v>916.73299999999995</v>
      </c>
      <c r="D62" s="117">
        <f t="shared" ca="1" si="28"/>
        <v>866.303</v>
      </c>
      <c r="E62" s="117">
        <f t="shared" ca="1" si="29"/>
        <v>851.76300000000003</v>
      </c>
      <c r="F62" s="117">
        <f t="shared" ca="1" si="30"/>
        <v>870.49299999999994</v>
      </c>
      <c r="G62" s="117">
        <f t="shared" ca="1" si="31"/>
        <v>898.50299999999993</v>
      </c>
      <c r="H62" s="117">
        <f t="shared" ca="1" si="32"/>
        <v>924.63300000000004</v>
      </c>
      <c r="I62" s="117">
        <f t="shared" ca="1" si="33"/>
        <v>933.05299999999988</v>
      </c>
      <c r="J62" s="117">
        <f t="shared" ca="1" si="34"/>
        <v>944.38300000000004</v>
      </c>
      <c r="K62" s="117">
        <f t="shared" ca="1" si="35"/>
        <v>948.08299999999997</v>
      </c>
      <c r="L62" s="117">
        <f t="shared" ca="1" si="36"/>
        <v>990.63299999999992</v>
      </c>
      <c r="M62" s="117">
        <f t="shared" ca="1" si="37"/>
        <v>981.26299999999992</v>
      </c>
      <c r="N62" s="117">
        <f t="shared" ca="1" si="38"/>
        <v>941.47300000000007</v>
      </c>
      <c r="O62" s="117">
        <f t="shared" ca="1" si="39"/>
        <v>944.97299999999996</v>
      </c>
      <c r="P62" s="117">
        <f t="shared" ca="1" si="40"/>
        <v>948.4430000000001</v>
      </c>
      <c r="Q62" s="117">
        <f t="shared" ca="1" si="41"/>
        <v>971.68299999999988</v>
      </c>
      <c r="R62" s="117">
        <f t="shared" ca="1" si="42"/>
        <v>948.82299999999998</v>
      </c>
      <c r="S62" s="117">
        <f t="shared" ca="1" si="43"/>
        <v>942.97300000000007</v>
      </c>
      <c r="T62" s="117">
        <f t="shared" ca="1" si="44"/>
        <v>944.08300000000008</v>
      </c>
      <c r="U62" s="117">
        <f t="shared" ca="1" si="45"/>
        <v>997.62299999999993</v>
      </c>
      <c r="V62" s="117">
        <f t="shared" ca="1" si="46"/>
        <v>1023.5429999999999</v>
      </c>
      <c r="W62" s="117">
        <f t="shared" ca="1" si="47"/>
        <v>1020.6529999999999</v>
      </c>
      <c r="X62" s="117">
        <f t="shared" ca="1" si="48"/>
        <v>945.59300000000007</v>
      </c>
      <c r="Y62" s="117">
        <f t="shared" ca="1" si="49"/>
        <v>935.33299999999997</v>
      </c>
      <c r="Z62" s="34"/>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row>
    <row r="63" spans="1:50" s="21" customFormat="1" ht="18.75">
      <c r="A63" s="26">
        <v>9</v>
      </c>
      <c r="B63" s="117">
        <f t="shared" ca="1" si="26"/>
        <v>895.52300000000014</v>
      </c>
      <c r="C63" s="117">
        <f t="shared" ca="1" si="27"/>
        <v>878.11299999999994</v>
      </c>
      <c r="D63" s="117">
        <f t="shared" ca="1" si="28"/>
        <v>853.30300000000011</v>
      </c>
      <c r="E63" s="117">
        <f t="shared" ca="1" si="29"/>
        <v>854.62300000000005</v>
      </c>
      <c r="F63" s="117">
        <f t="shared" ca="1" si="30"/>
        <v>855.88300000000004</v>
      </c>
      <c r="G63" s="117">
        <f t="shared" ca="1" si="31"/>
        <v>868.13300000000004</v>
      </c>
      <c r="H63" s="117">
        <f t="shared" ca="1" si="32"/>
        <v>877.30299999999988</v>
      </c>
      <c r="I63" s="117">
        <f t="shared" ca="1" si="33"/>
        <v>906.58299999999997</v>
      </c>
      <c r="J63" s="117">
        <f t="shared" ca="1" si="34"/>
        <v>921.70300000000009</v>
      </c>
      <c r="K63" s="117">
        <f t="shared" ca="1" si="35"/>
        <v>925.39300000000003</v>
      </c>
      <c r="L63" s="117">
        <f t="shared" ca="1" si="36"/>
        <v>945.22299999999996</v>
      </c>
      <c r="M63" s="117">
        <f t="shared" ca="1" si="37"/>
        <v>932.85300000000007</v>
      </c>
      <c r="N63" s="117">
        <f t="shared" ca="1" si="38"/>
        <v>928.6629999999999</v>
      </c>
      <c r="O63" s="117">
        <f t="shared" ca="1" si="39"/>
        <v>931.70299999999997</v>
      </c>
      <c r="P63" s="117">
        <f t="shared" ca="1" si="40"/>
        <v>935.27300000000002</v>
      </c>
      <c r="Q63" s="117">
        <f t="shared" ca="1" si="41"/>
        <v>941.32299999999998</v>
      </c>
      <c r="R63" s="117">
        <f t="shared" ca="1" si="42"/>
        <v>946.08300000000008</v>
      </c>
      <c r="S63" s="117">
        <f t="shared" ca="1" si="43"/>
        <v>923.48299999999995</v>
      </c>
      <c r="T63" s="117">
        <f t="shared" ca="1" si="44"/>
        <v>935.78300000000002</v>
      </c>
      <c r="U63" s="117">
        <f t="shared" ca="1" si="45"/>
        <v>948.6930000000001</v>
      </c>
      <c r="V63" s="117">
        <f t="shared" ca="1" si="46"/>
        <v>945.29300000000012</v>
      </c>
      <c r="W63" s="117">
        <f t="shared" ca="1" si="47"/>
        <v>940.26299999999992</v>
      </c>
      <c r="X63" s="117">
        <f t="shared" ca="1" si="48"/>
        <v>941.72300000000007</v>
      </c>
      <c r="Y63" s="117">
        <f t="shared" ca="1" si="49"/>
        <v>931.45299999999997</v>
      </c>
      <c r="Z63" s="34"/>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row>
    <row r="64" spans="1:50" s="21" customFormat="1" ht="18.75">
      <c r="A64" s="26">
        <v>10</v>
      </c>
      <c r="B64" s="117">
        <f t="shared" ca="1" si="26"/>
        <v>888.41300000000001</v>
      </c>
      <c r="C64" s="117">
        <f t="shared" ca="1" si="27"/>
        <v>878.85299999999995</v>
      </c>
      <c r="D64" s="117">
        <f t="shared" ca="1" si="28"/>
        <v>865.23300000000006</v>
      </c>
      <c r="E64" s="117">
        <f t="shared" ca="1" si="29"/>
        <v>870.90300000000013</v>
      </c>
      <c r="F64" s="117">
        <f t="shared" ca="1" si="30"/>
        <v>901.90299999999991</v>
      </c>
      <c r="G64" s="117">
        <f t="shared" ca="1" si="31"/>
        <v>940.43299999999999</v>
      </c>
      <c r="H64" s="117">
        <f t="shared" ca="1" si="32"/>
        <v>940.51299999999992</v>
      </c>
      <c r="I64" s="117">
        <f t="shared" ca="1" si="33"/>
        <v>956.03300000000002</v>
      </c>
      <c r="J64" s="117">
        <f t="shared" ca="1" si="34"/>
        <v>957.6629999999999</v>
      </c>
      <c r="K64" s="117">
        <f t="shared" ca="1" si="35"/>
        <v>959.18299999999999</v>
      </c>
      <c r="L64" s="117">
        <f t="shared" ca="1" si="36"/>
        <v>977.57299999999998</v>
      </c>
      <c r="M64" s="117">
        <f t="shared" ca="1" si="37"/>
        <v>978.17299999999989</v>
      </c>
      <c r="N64" s="117">
        <f t="shared" ca="1" si="38"/>
        <v>970.58299999999997</v>
      </c>
      <c r="O64" s="117">
        <f t="shared" ca="1" si="39"/>
        <v>971.23300000000006</v>
      </c>
      <c r="P64" s="117">
        <f t="shared" ca="1" si="40"/>
        <v>966.22299999999996</v>
      </c>
      <c r="Q64" s="117">
        <f t="shared" ca="1" si="41"/>
        <v>965.03300000000013</v>
      </c>
      <c r="R64" s="117">
        <f t="shared" ca="1" si="42"/>
        <v>963.00300000000004</v>
      </c>
      <c r="S64" s="117">
        <f t="shared" ca="1" si="43"/>
        <v>955.33299999999997</v>
      </c>
      <c r="T64" s="117">
        <f t="shared" ca="1" si="44"/>
        <v>947.72300000000007</v>
      </c>
      <c r="U64" s="117">
        <f t="shared" ca="1" si="45"/>
        <v>956.31299999999999</v>
      </c>
      <c r="V64" s="117">
        <f t="shared" ca="1" si="46"/>
        <v>951.16300000000001</v>
      </c>
      <c r="W64" s="117">
        <f t="shared" ca="1" si="47"/>
        <v>942.53300000000002</v>
      </c>
      <c r="X64" s="117">
        <f t="shared" ca="1" si="48"/>
        <v>945.52299999999991</v>
      </c>
      <c r="Y64" s="117">
        <f t="shared" ca="1" si="49"/>
        <v>947.95300000000009</v>
      </c>
      <c r="Z64" s="34"/>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row>
    <row r="65" spans="1:50" s="21" customFormat="1" ht="18.75">
      <c r="A65" s="26">
        <v>11</v>
      </c>
      <c r="B65" s="117">
        <f t="shared" ca="1" si="26"/>
        <v>912.78300000000002</v>
      </c>
      <c r="C65" s="117">
        <f t="shared" ca="1" si="27"/>
        <v>899.54300000000001</v>
      </c>
      <c r="D65" s="117">
        <f t="shared" ca="1" si="28"/>
        <v>878.34299999999996</v>
      </c>
      <c r="E65" s="117">
        <f t="shared" ca="1" si="29"/>
        <v>869.38300000000004</v>
      </c>
      <c r="F65" s="117">
        <f t="shared" ca="1" si="30"/>
        <v>931.60300000000007</v>
      </c>
      <c r="G65" s="117">
        <f t="shared" ca="1" si="31"/>
        <v>952.97299999999996</v>
      </c>
      <c r="H65" s="117">
        <f t="shared" ca="1" si="32"/>
        <v>952.02300000000014</v>
      </c>
      <c r="I65" s="117">
        <f t="shared" ca="1" si="33"/>
        <v>967.13300000000004</v>
      </c>
      <c r="J65" s="117">
        <f t="shared" ca="1" si="34"/>
        <v>981.86300000000006</v>
      </c>
      <c r="K65" s="117">
        <f t="shared" ca="1" si="35"/>
        <v>970.24300000000005</v>
      </c>
      <c r="L65" s="117">
        <f t="shared" ca="1" si="36"/>
        <v>979.40300000000002</v>
      </c>
      <c r="M65" s="117">
        <f t="shared" ca="1" si="37"/>
        <v>990.66300000000012</v>
      </c>
      <c r="N65" s="117">
        <f t="shared" ca="1" si="38"/>
        <v>989.87300000000016</v>
      </c>
      <c r="O65" s="117">
        <f t="shared" ca="1" si="39"/>
        <v>1000.4929999999999</v>
      </c>
      <c r="P65" s="117">
        <f t="shared" ca="1" si="40"/>
        <v>997.22300000000007</v>
      </c>
      <c r="Q65" s="117">
        <f t="shared" ca="1" si="41"/>
        <v>988.14300000000003</v>
      </c>
      <c r="R65" s="117">
        <f t="shared" ca="1" si="42"/>
        <v>977.28300000000002</v>
      </c>
      <c r="S65" s="117">
        <f t="shared" ca="1" si="43"/>
        <v>956.88299999999992</v>
      </c>
      <c r="T65" s="117">
        <f t="shared" ca="1" si="44"/>
        <v>949.54300000000001</v>
      </c>
      <c r="U65" s="117">
        <f t="shared" ca="1" si="45"/>
        <v>977.67299999999989</v>
      </c>
      <c r="V65" s="117">
        <f t="shared" ca="1" si="46"/>
        <v>986.29300000000012</v>
      </c>
      <c r="W65" s="117">
        <f t="shared" ca="1" si="47"/>
        <v>972.32300000000009</v>
      </c>
      <c r="X65" s="117">
        <f t="shared" ca="1" si="48"/>
        <v>975.01299999999992</v>
      </c>
      <c r="Y65" s="117">
        <f t="shared" ca="1" si="49"/>
        <v>940.89300000000014</v>
      </c>
      <c r="Z65" s="34"/>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row>
    <row r="66" spans="1:50" s="21" customFormat="1" ht="18.75">
      <c r="A66" s="26">
        <v>12</v>
      </c>
      <c r="B66" s="117">
        <f t="shared" ca="1" si="26"/>
        <v>863.87300000000016</v>
      </c>
      <c r="C66" s="117">
        <f t="shared" ca="1" si="27"/>
        <v>846.37300000000005</v>
      </c>
      <c r="D66" s="117">
        <f t="shared" ca="1" si="28"/>
        <v>826.70299999999997</v>
      </c>
      <c r="E66" s="117">
        <f t="shared" ca="1" si="29"/>
        <v>798.64300000000003</v>
      </c>
      <c r="F66" s="117">
        <f t="shared" ca="1" si="30"/>
        <v>801.27300000000002</v>
      </c>
      <c r="G66" s="117">
        <f t="shared" ca="1" si="31"/>
        <v>851.02300000000002</v>
      </c>
      <c r="H66" s="117">
        <f t="shared" ca="1" si="32"/>
        <v>858.74300000000005</v>
      </c>
      <c r="I66" s="117">
        <f t="shared" ca="1" si="33"/>
        <v>877.25299999999993</v>
      </c>
      <c r="J66" s="117">
        <f t="shared" ca="1" si="34"/>
        <v>894.24300000000005</v>
      </c>
      <c r="K66" s="117">
        <f t="shared" ca="1" si="35"/>
        <v>894.86299999999994</v>
      </c>
      <c r="L66" s="117">
        <f t="shared" ca="1" si="36"/>
        <v>902.923</v>
      </c>
      <c r="M66" s="117">
        <f t="shared" ca="1" si="37"/>
        <v>905.44299999999998</v>
      </c>
      <c r="N66" s="117">
        <f t="shared" ca="1" si="38"/>
        <v>903.84300000000007</v>
      </c>
      <c r="O66" s="117">
        <f t="shared" ca="1" si="39"/>
        <v>912.31299999999987</v>
      </c>
      <c r="P66" s="117">
        <f t="shared" ca="1" si="40"/>
        <v>916.82300000000009</v>
      </c>
      <c r="Q66" s="117">
        <f t="shared" ca="1" si="41"/>
        <v>922.47300000000007</v>
      </c>
      <c r="R66" s="117">
        <f t="shared" ca="1" si="42"/>
        <v>921.93299999999988</v>
      </c>
      <c r="S66" s="117">
        <f t="shared" ca="1" si="43"/>
        <v>892.42300000000012</v>
      </c>
      <c r="T66" s="117">
        <f t="shared" ca="1" si="44"/>
        <v>906.39300000000014</v>
      </c>
      <c r="U66" s="117">
        <f t="shared" ca="1" si="45"/>
        <v>919.95300000000009</v>
      </c>
      <c r="V66" s="117">
        <f t="shared" ca="1" si="46"/>
        <v>937.91300000000001</v>
      </c>
      <c r="W66" s="117">
        <f t="shared" ca="1" si="47"/>
        <v>919.33299999999986</v>
      </c>
      <c r="X66" s="117">
        <f t="shared" ca="1" si="48"/>
        <v>923.70299999999997</v>
      </c>
      <c r="Y66" s="117">
        <f t="shared" ca="1" si="49"/>
        <v>888.02300000000002</v>
      </c>
      <c r="Z66" s="34"/>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row>
    <row r="67" spans="1:50" s="21" customFormat="1" ht="18.75">
      <c r="A67" s="26">
        <v>13</v>
      </c>
      <c r="B67" s="117">
        <f t="shared" ca="1" si="26"/>
        <v>798.85300000000007</v>
      </c>
      <c r="C67" s="117">
        <f t="shared" ca="1" si="27"/>
        <v>787.77300000000002</v>
      </c>
      <c r="D67" s="117">
        <f t="shared" ca="1" si="28"/>
        <v>771.79299999999989</v>
      </c>
      <c r="E67" s="117">
        <f t="shared" ca="1" si="29"/>
        <v>755.00300000000004</v>
      </c>
      <c r="F67" s="117">
        <f t="shared" ca="1" si="30"/>
        <v>822.14300000000014</v>
      </c>
      <c r="G67" s="117">
        <f t="shared" ca="1" si="31"/>
        <v>856.92300000000012</v>
      </c>
      <c r="H67" s="117">
        <f t="shared" ca="1" si="32"/>
        <v>858.56299999999999</v>
      </c>
      <c r="I67" s="117">
        <f t="shared" ca="1" si="33"/>
        <v>866.89299999999992</v>
      </c>
      <c r="J67" s="117">
        <f t="shared" ca="1" si="34"/>
        <v>873.27300000000002</v>
      </c>
      <c r="K67" s="117">
        <f t="shared" ca="1" si="35"/>
        <v>907.51300000000003</v>
      </c>
      <c r="L67" s="117">
        <f t="shared" ca="1" si="36"/>
        <v>911.34300000000007</v>
      </c>
      <c r="M67" s="117">
        <f t="shared" ca="1" si="37"/>
        <v>879.03300000000002</v>
      </c>
      <c r="N67" s="117">
        <f t="shared" ca="1" si="38"/>
        <v>876.71299999999997</v>
      </c>
      <c r="O67" s="117">
        <f t="shared" ca="1" si="39"/>
        <v>879.46300000000008</v>
      </c>
      <c r="P67" s="117">
        <f t="shared" ca="1" si="40"/>
        <v>881.78300000000013</v>
      </c>
      <c r="Q67" s="117">
        <f t="shared" ca="1" si="41"/>
        <v>880.85299999999995</v>
      </c>
      <c r="R67" s="117">
        <f t="shared" ca="1" si="42"/>
        <v>875.63300000000004</v>
      </c>
      <c r="S67" s="117">
        <f t="shared" ca="1" si="43"/>
        <v>864.73300000000006</v>
      </c>
      <c r="T67" s="117">
        <f t="shared" ca="1" si="44"/>
        <v>873.35299999999995</v>
      </c>
      <c r="U67" s="117">
        <f t="shared" ca="1" si="45"/>
        <v>878.93300000000011</v>
      </c>
      <c r="V67" s="117">
        <f t="shared" ca="1" si="46"/>
        <v>882.24299999999994</v>
      </c>
      <c r="W67" s="117">
        <f t="shared" ca="1" si="47"/>
        <v>869.86300000000006</v>
      </c>
      <c r="X67" s="117">
        <f t="shared" ca="1" si="48"/>
        <v>868.98299999999995</v>
      </c>
      <c r="Y67" s="117">
        <f t="shared" ca="1" si="49"/>
        <v>842.01299999999992</v>
      </c>
      <c r="Z67" s="34"/>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row>
    <row r="68" spans="1:50" s="21" customFormat="1" ht="18.75">
      <c r="A68" s="26">
        <v>14</v>
      </c>
      <c r="B68" s="117">
        <f t="shared" ca="1" si="26"/>
        <v>816.52300000000002</v>
      </c>
      <c r="C68" s="117">
        <f t="shared" ca="1" si="27"/>
        <v>810.70299999999986</v>
      </c>
      <c r="D68" s="117">
        <f t="shared" ca="1" si="28"/>
        <v>794.15300000000013</v>
      </c>
      <c r="E68" s="117">
        <f t="shared" ca="1" si="29"/>
        <v>825.02300000000002</v>
      </c>
      <c r="F68" s="117">
        <f t="shared" ca="1" si="30"/>
        <v>825.64300000000003</v>
      </c>
      <c r="G68" s="117">
        <f t="shared" ca="1" si="31"/>
        <v>873.46300000000008</v>
      </c>
      <c r="H68" s="117">
        <f t="shared" ca="1" si="32"/>
        <v>873.04300000000001</v>
      </c>
      <c r="I68" s="117">
        <f t="shared" ca="1" si="33"/>
        <v>876.93299999999999</v>
      </c>
      <c r="J68" s="117">
        <f t="shared" ca="1" si="34"/>
        <v>888.0630000000001</v>
      </c>
      <c r="K68" s="117">
        <f t="shared" ca="1" si="35"/>
        <v>876.50299999999993</v>
      </c>
      <c r="L68" s="117">
        <f t="shared" ca="1" si="36"/>
        <v>902.47299999999996</v>
      </c>
      <c r="M68" s="117">
        <f t="shared" ca="1" si="37"/>
        <v>886.98300000000006</v>
      </c>
      <c r="N68" s="117">
        <f t="shared" ca="1" si="38"/>
        <v>882.12300000000005</v>
      </c>
      <c r="O68" s="117">
        <f t="shared" ca="1" si="39"/>
        <v>898.13300000000004</v>
      </c>
      <c r="P68" s="117">
        <f t="shared" ca="1" si="40"/>
        <v>896.18299999999999</v>
      </c>
      <c r="Q68" s="117">
        <f t="shared" ca="1" si="41"/>
        <v>891.09300000000007</v>
      </c>
      <c r="R68" s="117">
        <f t="shared" ca="1" si="42"/>
        <v>887.50300000000004</v>
      </c>
      <c r="S68" s="117">
        <f t="shared" ca="1" si="43"/>
        <v>870.06299999999987</v>
      </c>
      <c r="T68" s="117">
        <f t="shared" ca="1" si="44"/>
        <v>868.85300000000007</v>
      </c>
      <c r="U68" s="117">
        <f t="shared" ca="1" si="45"/>
        <v>878.82299999999998</v>
      </c>
      <c r="V68" s="117">
        <f t="shared" ca="1" si="46"/>
        <v>884.5329999999999</v>
      </c>
      <c r="W68" s="117">
        <f t="shared" ca="1" si="47"/>
        <v>867.70299999999997</v>
      </c>
      <c r="X68" s="117">
        <f t="shared" ca="1" si="48"/>
        <v>867.71299999999997</v>
      </c>
      <c r="Y68" s="117">
        <f t="shared" ca="1" si="49"/>
        <v>845.1930000000001</v>
      </c>
      <c r="Z68" s="34"/>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row>
    <row r="69" spans="1:50" s="21" customFormat="1" ht="18.75">
      <c r="A69" s="26">
        <v>15</v>
      </c>
      <c r="B69" s="117">
        <f t="shared" ca="1" si="26"/>
        <v>873.86299999999994</v>
      </c>
      <c r="C69" s="117">
        <f t="shared" ca="1" si="27"/>
        <v>869.66300000000001</v>
      </c>
      <c r="D69" s="117">
        <f t="shared" ca="1" si="28"/>
        <v>838.6629999999999</v>
      </c>
      <c r="E69" s="117">
        <f t="shared" ca="1" si="29"/>
        <v>856.65300000000002</v>
      </c>
      <c r="F69" s="117">
        <f t="shared" ca="1" si="30"/>
        <v>876.41300000000001</v>
      </c>
      <c r="G69" s="117">
        <f t="shared" ca="1" si="31"/>
        <v>912.84299999999996</v>
      </c>
      <c r="H69" s="117">
        <f t="shared" ca="1" si="32"/>
        <v>918.94299999999998</v>
      </c>
      <c r="I69" s="117">
        <f t="shared" ca="1" si="33"/>
        <v>932.94299999999998</v>
      </c>
      <c r="J69" s="117">
        <f t="shared" ca="1" si="34"/>
        <v>948.54300000000001</v>
      </c>
      <c r="K69" s="117">
        <f t="shared" ca="1" si="35"/>
        <v>958.34300000000007</v>
      </c>
      <c r="L69" s="117">
        <f t="shared" ca="1" si="36"/>
        <v>951.37300000000005</v>
      </c>
      <c r="M69" s="117">
        <f t="shared" ca="1" si="37"/>
        <v>948.63299999999992</v>
      </c>
      <c r="N69" s="117">
        <f t="shared" ca="1" si="38"/>
        <v>948.42300000000012</v>
      </c>
      <c r="O69" s="117">
        <f t="shared" ca="1" si="39"/>
        <v>956.51300000000003</v>
      </c>
      <c r="P69" s="117">
        <f t="shared" ca="1" si="40"/>
        <v>958.82300000000009</v>
      </c>
      <c r="Q69" s="117">
        <f t="shared" ca="1" si="41"/>
        <v>959.02300000000014</v>
      </c>
      <c r="R69" s="117">
        <f t="shared" ca="1" si="42"/>
        <v>954.08299999999986</v>
      </c>
      <c r="S69" s="117">
        <f t="shared" ca="1" si="43"/>
        <v>938.55300000000011</v>
      </c>
      <c r="T69" s="117">
        <f t="shared" ca="1" si="44"/>
        <v>950.00300000000004</v>
      </c>
      <c r="U69" s="117">
        <f t="shared" ca="1" si="45"/>
        <v>953.95299999999997</v>
      </c>
      <c r="V69" s="117">
        <f t="shared" ca="1" si="46"/>
        <v>945.47299999999996</v>
      </c>
      <c r="W69" s="117">
        <f t="shared" ca="1" si="47"/>
        <v>939.43299999999999</v>
      </c>
      <c r="X69" s="117">
        <f t="shared" ca="1" si="48"/>
        <v>939.54299999999989</v>
      </c>
      <c r="Y69" s="117">
        <f t="shared" ca="1" si="49"/>
        <v>903.22299999999996</v>
      </c>
      <c r="Z69" s="34"/>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row>
    <row r="70" spans="1:50" s="21" customFormat="1" ht="18.75">
      <c r="A70" s="26">
        <v>16</v>
      </c>
      <c r="B70" s="117">
        <f t="shared" ca="1" si="26"/>
        <v>877.0329999999999</v>
      </c>
      <c r="C70" s="117">
        <f t="shared" ca="1" si="27"/>
        <v>868.48299999999995</v>
      </c>
      <c r="D70" s="117">
        <f t="shared" ca="1" si="28"/>
        <v>841.47299999999996</v>
      </c>
      <c r="E70" s="117">
        <f t="shared" ca="1" si="29"/>
        <v>841.01299999999992</v>
      </c>
      <c r="F70" s="117">
        <f t="shared" ca="1" si="30"/>
        <v>853.20299999999997</v>
      </c>
      <c r="G70" s="117">
        <f t="shared" ca="1" si="31"/>
        <v>887.23300000000006</v>
      </c>
      <c r="H70" s="117">
        <f t="shared" ca="1" si="32"/>
        <v>902.97299999999996</v>
      </c>
      <c r="I70" s="117">
        <f t="shared" ca="1" si="33"/>
        <v>915.803</v>
      </c>
      <c r="J70" s="117">
        <f t="shared" ca="1" si="34"/>
        <v>935.01300000000003</v>
      </c>
      <c r="K70" s="117">
        <f t="shared" ca="1" si="35"/>
        <v>945.82300000000009</v>
      </c>
      <c r="L70" s="117">
        <f t="shared" ca="1" si="36"/>
        <v>945.99299999999994</v>
      </c>
      <c r="M70" s="117">
        <f t="shared" ca="1" si="37"/>
        <v>944.76300000000015</v>
      </c>
      <c r="N70" s="117">
        <f t="shared" ca="1" si="38"/>
        <v>952.45299999999997</v>
      </c>
      <c r="O70" s="117">
        <f t="shared" ca="1" si="39"/>
        <v>954.40300000000002</v>
      </c>
      <c r="P70" s="117">
        <f t="shared" ca="1" si="40"/>
        <v>956.303</v>
      </c>
      <c r="Q70" s="117">
        <f t="shared" ca="1" si="41"/>
        <v>963.09299999999996</v>
      </c>
      <c r="R70" s="117">
        <f t="shared" ca="1" si="42"/>
        <v>957.45299999999986</v>
      </c>
      <c r="S70" s="117">
        <f t="shared" ca="1" si="43"/>
        <v>951.34300000000007</v>
      </c>
      <c r="T70" s="117">
        <f t="shared" ca="1" si="44"/>
        <v>953.423</v>
      </c>
      <c r="U70" s="117">
        <f t="shared" ca="1" si="45"/>
        <v>955.93300000000011</v>
      </c>
      <c r="V70" s="117">
        <f t="shared" ca="1" si="46"/>
        <v>943.00300000000004</v>
      </c>
      <c r="W70" s="117">
        <f t="shared" ca="1" si="47"/>
        <v>928.15299999999991</v>
      </c>
      <c r="X70" s="117">
        <f t="shared" ca="1" si="48"/>
        <v>928.61299999999994</v>
      </c>
      <c r="Y70" s="117">
        <f t="shared" ca="1" si="49"/>
        <v>900.26300000000003</v>
      </c>
      <c r="Z70" s="34"/>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row>
    <row r="71" spans="1:50" s="21" customFormat="1" ht="18.75">
      <c r="A71" s="26">
        <v>17</v>
      </c>
      <c r="B71" s="117">
        <f t="shared" ca="1" si="26"/>
        <v>837.053</v>
      </c>
      <c r="C71" s="117">
        <f t="shared" ca="1" si="27"/>
        <v>836.9430000000001</v>
      </c>
      <c r="D71" s="117">
        <f t="shared" ca="1" si="28"/>
        <v>833.86300000000006</v>
      </c>
      <c r="E71" s="117">
        <f t="shared" ca="1" si="29"/>
        <v>838.07299999999998</v>
      </c>
      <c r="F71" s="117">
        <f t="shared" ca="1" si="30"/>
        <v>879.38299999999992</v>
      </c>
      <c r="G71" s="117">
        <f t="shared" ca="1" si="31"/>
        <v>923.01300000000015</v>
      </c>
      <c r="H71" s="117">
        <f t="shared" ca="1" si="32"/>
        <v>925.21299999999997</v>
      </c>
      <c r="I71" s="117">
        <f t="shared" ca="1" si="33"/>
        <v>931.97299999999996</v>
      </c>
      <c r="J71" s="117">
        <f t="shared" ca="1" si="34"/>
        <v>943.29300000000001</v>
      </c>
      <c r="K71" s="117">
        <f t="shared" ca="1" si="35"/>
        <v>1273.8230000000001</v>
      </c>
      <c r="L71" s="117">
        <f t="shared" ca="1" si="36"/>
        <v>1275.0530000000001</v>
      </c>
      <c r="M71" s="117">
        <f t="shared" ca="1" si="37"/>
        <v>1275.0430000000001</v>
      </c>
      <c r="N71" s="117">
        <f t="shared" ca="1" si="38"/>
        <v>1275.403</v>
      </c>
      <c r="O71" s="117">
        <f t="shared" ca="1" si="39"/>
        <v>1275.2830000000001</v>
      </c>
      <c r="P71" s="117">
        <f t="shared" ca="1" si="40"/>
        <v>1275.0830000000001</v>
      </c>
      <c r="Q71" s="117">
        <f t="shared" ca="1" si="41"/>
        <v>1274.8630000000001</v>
      </c>
      <c r="R71" s="117">
        <f t="shared" ca="1" si="42"/>
        <v>940.76300000000003</v>
      </c>
      <c r="S71" s="117">
        <f t="shared" ca="1" si="43"/>
        <v>1275.8030000000001</v>
      </c>
      <c r="T71" s="117">
        <f t="shared" ca="1" si="44"/>
        <v>1275.913</v>
      </c>
      <c r="U71" s="117">
        <f t="shared" ca="1" si="45"/>
        <v>1275.693</v>
      </c>
      <c r="V71" s="117">
        <f t="shared" ca="1" si="46"/>
        <v>891.61300000000006</v>
      </c>
      <c r="W71" s="117">
        <f t="shared" ca="1" si="47"/>
        <v>884.6930000000001</v>
      </c>
      <c r="X71" s="117">
        <f t="shared" ca="1" si="48"/>
        <v>866.48300000000006</v>
      </c>
      <c r="Y71" s="117">
        <f t="shared" ca="1" si="49"/>
        <v>849.86300000000017</v>
      </c>
      <c r="Z71" s="34"/>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row>
    <row r="72" spans="1:50" s="21" customFormat="1" ht="18.75">
      <c r="A72" s="26">
        <v>18</v>
      </c>
      <c r="B72" s="117">
        <f t="shared" ca="1" si="26"/>
        <v>825.03300000000002</v>
      </c>
      <c r="C72" s="117">
        <f t="shared" ca="1" si="27"/>
        <v>839.89300000000003</v>
      </c>
      <c r="D72" s="117">
        <f t="shared" ca="1" si="28"/>
        <v>823.73300000000006</v>
      </c>
      <c r="E72" s="117">
        <f t="shared" ca="1" si="29"/>
        <v>830.4430000000001</v>
      </c>
      <c r="F72" s="117">
        <f t="shared" ca="1" si="30"/>
        <v>866.56299999999999</v>
      </c>
      <c r="G72" s="117">
        <f t="shared" ca="1" si="31"/>
        <v>1277.183</v>
      </c>
      <c r="H72" s="117">
        <f t="shared" ca="1" si="32"/>
        <v>1276.5229999999999</v>
      </c>
      <c r="I72" s="117">
        <f t="shared" ca="1" si="33"/>
        <v>1276.433</v>
      </c>
      <c r="J72" s="117">
        <f t="shared" ca="1" si="34"/>
        <v>1275.8230000000001</v>
      </c>
      <c r="K72" s="117">
        <f t="shared" ca="1" si="35"/>
        <v>1275.903</v>
      </c>
      <c r="L72" s="117">
        <f t="shared" ca="1" si="36"/>
        <v>1275.663</v>
      </c>
      <c r="M72" s="117">
        <f t="shared" ca="1" si="37"/>
        <v>1276.223</v>
      </c>
      <c r="N72" s="117">
        <f t="shared" ca="1" si="38"/>
        <v>1277.5329999999999</v>
      </c>
      <c r="O72" s="117">
        <f t="shared" ca="1" si="39"/>
        <v>1276.963</v>
      </c>
      <c r="P72" s="117">
        <f t="shared" ca="1" si="40"/>
        <v>1275.943</v>
      </c>
      <c r="Q72" s="117">
        <f t="shared" ca="1" si="41"/>
        <v>1275.683</v>
      </c>
      <c r="R72" s="117">
        <f t="shared" ca="1" si="42"/>
        <v>1274.9829999999999</v>
      </c>
      <c r="S72" s="117">
        <f t="shared" ca="1" si="43"/>
        <v>1276.693</v>
      </c>
      <c r="T72" s="117">
        <f t="shared" ca="1" si="44"/>
        <v>1276.5329999999999</v>
      </c>
      <c r="U72" s="117">
        <f t="shared" ca="1" si="45"/>
        <v>1275.893</v>
      </c>
      <c r="V72" s="117">
        <f t="shared" ca="1" si="46"/>
        <v>894.73300000000006</v>
      </c>
      <c r="W72" s="117">
        <f t="shared" ca="1" si="47"/>
        <v>885.45300000000009</v>
      </c>
      <c r="X72" s="117">
        <f t="shared" ca="1" si="48"/>
        <v>852.48300000000006</v>
      </c>
      <c r="Y72" s="117">
        <f t="shared" ca="1" si="49"/>
        <v>842.92300000000012</v>
      </c>
      <c r="Z72" s="34"/>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row>
    <row r="73" spans="1:50" s="21" customFormat="1" ht="18.75">
      <c r="A73" s="26">
        <v>19</v>
      </c>
      <c r="B73" s="117">
        <f t="shared" ca="1" si="26"/>
        <v>797.30300000000011</v>
      </c>
      <c r="C73" s="117">
        <f t="shared" ca="1" si="27"/>
        <v>794.98300000000006</v>
      </c>
      <c r="D73" s="117">
        <f t="shared" ca="1" si="28"/>
        <v>764.04300000000012</v>
      </c>
      <c r="E73" s="117">
        <f t="shared" ca="1" si="29"/>
        <v>777.83300000000008</v>
      </c>
      <c r="F73" s="117">
        <f t="shared" ca="1" si="30"/>
        <v>828.95300000000009</v>
      </c>
      <c r="G73" s="117">
        <f t="shared" ca="1" si="31"/>
        <v>866.54300000000001</v>
      </c>
      <c r="H73" s="117">
        <f t="shared" ca="1" si="32"/>
        <v>1275.4929999999999</v>
      </c>
      <c r="I73" s="117">
        <f t="shared" ca="1" si="33"/>
        <v>1275.3630000000001</v>
      </c>
      <c r="J73" s="117">
        <f t="shared" ca="1" si="34"/>
        <v>1274.453</v>
      </c>
      <c r="K73" s="117">
        <f t="shared" ca="1" si="35"/>
        <v>1274.723</v>
      </c>
      <c r="L73" s="117">
        <f t="shared" ca="1" si="36"/>
        <v>1274.653</v>
      </c>
      <c r="M73" s="117">
        <f t="shared" ca="1" si="37"/>
        <v>1274.443</v>
      </c>
      <c r="N73" s="117">
        <f t="shared" ca="1" si="38"/>
        <v>1274.9929999999999</v>
      </c>
      <c r="O73" s="117">
        <f t="shared" ca="1" si="39"/>
        <v>1276.2729999999999</v>
      </c>
      <c r="P73" s="117">
        <f t="shared" ca="1" si="40"/>
        <v>1276.3030000000001</v>
      </c>
      <c r="Q73" s="117">
        <f t="shared" ca="1" si="41"/>
        <v>1276.193</v>
      </c>
      <c r="R73" s="117">
        <f t="shared" ca="1" si="42"/>
        <v>1275.973</v>
      </c>
      <c r="S73" s="117">
        <f t="shared" ca="1" si="43"/>
        <v>1276.183</v>
      </c>
      <c r="T73" s="117">
        <f t="shared" ca="1" si="44"/>
        <v>1275.7329999999999</v>
      </c>
      <c r="U73" s="117">
        <f t="shared" ca="1" si="45"/>
        <v>1275.183</v>
      </c>
      <c r="V73" s="117">
        <f t="shared" ca="1" si="46"/>
        <v>1274.703</v>
      </c>
      <c r="W73" s="117">
        <f t="shared" ca="1" si="47"/>
        <v>858.26300000000003</v>
      </c>
      <c r="X73" s="117">
        <f t="shared" ca="1" si="48"/>
        <v>819.19299999999998</v>
      </c>
      <c r="Y73" s="117">
        <f t="shared" ca="1" si="49"/>
        <v>841.02299999999991</v>
      </c>
      <c r="Z73" s="34"/>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row>
    <row r="74" spans="1:50" s="21" customFormat="1" ht="18.75">
      <c r="A74" s="26">
        <v>20</v>
      </c>
      <c r="B74" s="117">
        <f t="shared" ca="1" si="26"/>
        <v>833.99299999999994</v>
      </c>
      <c r="C74" s="117">
        <f t="shared" ca="1" si="27"/>
        <v>831.07299999999998</v>
      </c>
      <c r="D74" s="117">
        <f t="shared" ca="1" si="28"/>
        <v>796.75300000000004</v>
      </c>
      <c r="E74" s="117">
        <f t="shared" ca="1" si="29"/>
        <v>804.38300000000004</v>
      </c>
      <c r="F74" s="117">
        <f t="shared" ca="1" si="30"/>
        <v>1277.0730000000001</v>
      </c>
      <c r="G74" s="117">
        <f t="shared" ca="1" si="31"/>
        <v>1275.0730000000001</v>
      </c>
      <c r="H74" s="117">
        <f t="shared" ca="1" si="32"/>
        <v>1276.953</v>
      </c>
      <c r="I74" s="117">
        <f t="shared" ca="1" si="33"/>
        <v>1276.7329999999999</v>
      </c>
      <c r="J74" s="117">
        <f t="shared" ca="1" si="34"/>
        <v>1275.3330000000001</v>
      </c>
      <c r="K74" s="117">
        <f t="shared" ca="1" si="35"/>
        <v>1275.433</v>
      </c>
      <c r="L74" s="117">
        <f t="shared" ca="1" si="36"/>
        <v>1275.373</v>
      </c>
      <c r="M74" s="117">
        <f t="shared" ca="1" si="37"/>
        <v>1275.133</v>
      </c>
      <c r="N74" s="117">
        <f t="shared" ca="1" si="38"/>
        <v>1275.693</v>
      </c>
      <c r="O74" s="117">
        <f t="shared" ca="1" si="39"/>
        <v>1277.473</v>
      </c>
      <c r="P74" s="117">
        <f t="shared" ca="1" si="40"/>
        <v>1277.2529999999999</v>
      </c>
      <c r="Q74" s="117">
        <f t="shared" ca="1" si="41"/>
        <v>1277.173</v>
      </c>
      <c r="R74" s="117">
        <f t="shared" ca="1" si="42"/>
        <v>1276.5830000000001</v>
      </c>
      <c r="S74" s="117">
        <f t="shared" ca="1" si="43"/>
        <v>1278.0430000000001</v>
      </c>
      <c r="T74" s="117">
        <f t="shared" ca="1" si="44"/>
        <v>1276.223</v>
      </c>
      <c r="U74" s="117">
        <f t="shared" ca="1" si="45"/>
        <v>1275.5730000000001</v>
      </c>
      <c r="V74" s="117">
        <f t="shared" ca="1" si="46"/>
        <v>1274.383</v>
      </c>
      <c r="W74" s="117">
        <f t="shared" ca="1" si="47"/>
        <v>874.01300000000003</v>
      </c>
      <c r="X74" s="117">
        <f t="shared" ca="1" si="48"/>
        <v>855.64300000000003</v>
      </c>
      <c r="Y74" s="117">
        <f t="shared" ca="1" si="49"/>
        <v>851.74300000000005</v>
      </c>
      <c r="Z74" s="34"/>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row>
    <row r="75" spans="1:50" s="21" customFormat="1" ht="18.75">
      <c r="A75" s="26">
        <v>21</v>
      </c>
      <c r="B75" s="117">
        <f t="shared" ca="1" si="26"/>
        <v>850.81299999999999</v>
      </c>
      <c r="C75" s="117">
        <f t="shared" ca="1" si="27"/>
        <v>850.04300000000001</v>
      </c>
      <c r="D75" s="117">
        <f t="shared" ca="1" si="28"/>
        <v>824.23300000000006</v>
      </c>
      <c r="E75" s="117">
        <f t="shared" ca="1" si="29"/>
        <v>840.91300000000001</v>
      </c>
      <c r="F75" s="117">
        <f t="shared" ca="1" si="30"/>
        <v>892.45300000000009</v>
      </c>
      <c r="G75" s="117">
        <f t="shared" ca="1" si="31"/>
        <v>1287.0830000000001</v>
      </c>
      <c r="H75" s="117">
        <f t="shared" ca="1" si="32"/>
        <v>1288.143</v>
      </c>
      <c r="I75" s="117">
        <f t="shared" ca="1" si="33"/>
        <v>1287.653</v>
      </c>
      <c r="J75" s="117">
        <f t="shared" ca="1" si="34"/>
        <v>1286.4830000000002</v>
      </c>
      <c r="K75" s="117">
        <f t="shared" ca="1" si="35"/>
        <v>1286.5430000000001</v>
      </c>
      <c r="L75" s="117">
        <f t="shared" ca="1" si="36"/>
        <v>1286.2530000000002</v>
      </c>
      <c r="M75" s="117">
        <f t="shared" ca="1" si="37"/>
        <v>1287.0230000000001</v>
      </c>
      <c r="N75" s="117">
        <f t="shared" ca="1" si="38"/>
        <v>1289.123</v>
      </c>
      <c r="O75" s="117">
        <f t="shared" ca="1" si="39"/>
        <v>1288.3330000000001</v>
      </c>
      <c r="P75" s="117">
        <f t="shared" ca="1" si="40"/>
        <v>1288.143</v>
      </c>
      <c r="Q75" s="117">
        <f t="shared" ca="1" si="41"/>
        <v>1287.623</v>
      </c>
      <c r="R75" s="117">
        <f t="shared" ca="1" si="42"/>
        <v>1287.0230000000001</v>
      </c>
      <c r="S75" s="117">
        <f t="shared" ca="1" si="43"/>
        <v>1288.2530000000002</v>
      </c>
      <c r="T75" s="117">
        <f t="shared" ca="1" si="44"/>
        <v>1286.7530000000002</v>
      </c>
      <c r="U75" s="117">
        <f t="shared" ca="1" si="45"/>
        <v>1286.133</v>
      </c>
      <c r="V75" s="117">
        <f t="shared" ca="1" si="46"/>
        <v>1284.7329999999999</v>
      </c>
      <c r="W75" s="117">
        <f t="shared" ca="1" si="47"/>
        <v>925.49299999999994</v>
      </c>
      <c r="X75" s="117">
        <f t="shared" ca="1" si="48"/>
        <v>885.06299999999999</v>
      </c>
      <c r="Y75" s="117">
        <f t="shared" ca="1" si="49"/>
        <v>884.62300000000005</v>
      </c>
      <c r="Z75" s="34"/>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row>
    <row r="76" spans="1:50" s="21" customFormat="1" ht="18.75">
      <c r="A76" s="26">
        <v>22</v>
      </c>
      <c r="B76" s="117">
        <f t="shared" ca="1" si="26"/>
        <v>892.78300000000002</v>
      </c>
      <c r="C76" s="117">
        <f t="shared" ca="1" si="27"/>
        <v>880.62299999999993</v>
      </c>
      <c r="D76" s="117">
        <f t="shared" ca="1" si="28"/>
        <v>833.94299999999998</v>
      </c>
      <c r="E76" s="117">
        <f t="shared" ca="1" si="29"/>
        <v>776.35300000000007</v>
      </c>
      <c r="F76" s="117">
        <f t="shared" ca="1" si="30"/>
        <v>871.96300000000008</v>
      </c>
      <c r="G76" s="117">
        <f t="shared" ca="1" si="31"/>
        <v>921.70300000000009</v>
      </c>
      <c r="H76" s="117">
        <f t="shared" ca="1" si="32"/>
        <v>1333.3029999999999</v>
      </c>
      <c r="I76" s="117">
        <f t="shared" ca="1" si="33"/>
        <v>1333.693</v>
      </c>
      <c r="J76" s="117">
        <f t="shared" ca="1" si="34"/>
        <v>1333.713</v>
      </c>
      <c r="K76" s="117">
        <f t="shared" ca="1" si="35"/>
        <v>1333.7929999999999</v>
      </c>
      <c r="L76" s="117">
        <f t="shared" ca="1" si="36"/>
        <v>1333.9930000000002</v>
      </c>
      <c r="M76" s="117">
        <f t="shared" ca="1" si="37"/>
        <v>1333.5329999999999</v>
      </c>
      <c r="N76" s="117">
        <f t="shared" ca="1" si="38"/>
        <v>1333.223</v>
      </c>
      <c r="O76" s="117">
        <f t="shared" ca="1" si="39"/>
        <v>1332.663</v>
      </c>
      <c r="P76" s="117">
        <f t="shared" ca="1" si="40"/>
        <v>1332.2529999999999</v>
      </c>
      <c r="Q76" s="117">
        <f t="shared" ca="1" si="41"/>
        <v>1331.873</v>
      </c>
      <c r="R76" s="117">
        <f t="shared" ca="1" si="42"/>
        <v>1331.0630000000001</v>
      </c>
      <c r="S76" s="117">
        <f t="shared" ca="1" si="43"/>
        <v>957.20300000000009</v>
      </c>
      <c r="T76" s="117">
        <f t="shared" ca="1" si="44"/>
        <v>1331.403</v>
      </c>
      <c r="U76" s="117">
        <f t="shared" ca="1" si="45"/>
        <v>1332.0830000000001</v>
      </c>
      <c r="V76" s="117">
        <f t="shared" ca="1" si="46"/>
        <v>959.30300000000011</v>
      </c>
      <c r="W76" s="117">
        <f t="shared" ca="1" si="47"/>
        <v>953.87300000000005</v>
      </c>
      <c r="X76" s="117">
        <f t="shared" ca="1" si="48"/>
        <v>929.07299999999998</v>
      </c>
      <c r="Y76" s="117">
        <f t="shared" ca="1" si="49"/>
        <v>921.89299999999992</v>
      </c>
      <c r="Z76" s="34"/>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row>
    <row r="77" spans="1:50" s="21" customFormat="1" ht="18.75">
      <c r="A77" s="26">
        <v>23</v>
      </c>
      <c r="B77" s="117">
        <f t="shared" ca="1" si="26"/>
        <v>858.77300000000002</v>
      </c>
      <c r="C77" s="117">
        <f t="shared" ca="1" si="27"/>
        <v>847.68299999999999</v>
      </c>
      <c r="D77" s="117">
        <f t="shared" ca="1" si="28"/>
        <v>766.78300000000002</v>
      </c>
      <c r="E77" s="117">
        <f t="shared" ca="1" si="29"/>
        <v>731.91300000000012</v>
      </c>
      <c r="F77" s="117">
        <f t="shared" ca="1" si="30"/>
        <v>763.76299999999992</v>
      </c>
      <c r="G77" s="117">
        <f t="shared" ca="1" si="31"/>
        <v>842.23299999999995</v>
      </c>
      <c r="H77" s="117">
        <f t="shared" ca="1" si="32"/>
        <v>877.2829999999999</v>
      </c>
      <c r="I77" s="117">
        <f t="shared" ca="1" si="33"/>
        <v>1333.8329999999999</v>
      </c>
      <c r="J77" s="117">
        <f t="shared" ca="1" si="34"/>
        <v>1333.5930000000001</v>
      </c>
      <c r="K77" s="117">
        <f t="shared" ca="1" si="35"/>
        <v>1333.5329999999999</v>
      </c>
      <c r="L77" s="117">
        <f t="shared" ca="1" si="36"/>
        <v>1333.423</v>
      </c>
      <c r="M77" s="117">
        <f t="shared" ca="1" si="37"/>
        <v>1333.183</v>
      </c>
      <c r="N77" s="117">
        <f t="shared" ca="1" si="38"/>
        <v>1332.913</v>
      </c>
      <c r="O77" s="117">
        <f t="shared" ca="1" si="39"/>
        <v>1332.2929999999999</v>
      </c>
      <c r="P77" s="117">
        <f t="shared" ca="1" si="40"/>
        <v>1330.8330000000001</v>
      </c>
      <c r="Q77" s="117">
        <f t="shared" ca="1" si="41"/>
        <v>1330.6030000000001</v>
      </c>
      <c r="R77" s="117">
        <f t="shared" ca="1" si="42"/>
        <v>1329.8630000000001</v>
      </c>
      <c r="S77" s="117">
        <f t="shared" ca="1" si="43"/>
        <v>1332.693</v>
      </c>
      <c r="T77" s="117">
        <f t="shared" ca="1" si="44"/>
        <v>1331.8630000000001</v>
      </c>
      <c r="U77" s="117">
        <f t="shared" ca="1" si="45"/>
        <v>1331.933</v>
      </c>
      <c r="V77" s="117">
        <f t="shared" ca="1" si="46"/>
        <v>930.26300000000015</v>
      </c>
      <c r="W77" s="117">
        <f t="shared" ca="1" si="47"/>
        <v>850.42300000000012</v>
      </c>
      <c r="X77" s="117">
        <f t="shared" ca="1" si="48"/>
        <v>741.06299999999999</v>
      </c>
      <c r="Y77" s="117">
        <f t="shared" ca="1" si="49"/>
        <v>735.68299999999999</v>
      </c>
      <c r="Z77" s="34"/>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row>
    <row r="78" spans="1:50" s="21" customFormat="1" ht="18.75">
      <c r="A78" s="26">
        <v>24</v>
      </c>
      <c r="B78" s="117">
        <f t="shared" ca="1" si="26"/>
        <v>850.20300000000009</v>
      </c>
      <c r="C78" s="117">
        <f t="shared" ca="1" si="27"/>
        <v>866.04300000000001</v>
      </c>
      <c r="D78" s="117">
        <f t="shared" ca="1" si="28"/>
        <v>857.00300000000004</v>
      </c>
      <c r="E78" s="117">
        <f t="shared" ca="1" si="29"/>
        <v>859.53300000000002</v>
      </c>
      <c r="F78" s="117">
        <f t="shared" ca="1" si="30"/>
        <v>894.96299999999985</v>
      </c>
      <c r="G78" s="117">
        <f t="shared" ca="1" si="31"/>
        <v>1329.0530000000001</v>
      </c>
      <c r="H78" s="117">
        <f t="shared" ca="1" si="32"/>
        <v>1328.7930000000001</v>
      </c>
      <c r="I78" s="117">
        <f t="shared" ca="1" si="33"/>
        <v>1328.4630000000002</v>
      </c>
      <c r="J78" s="117">
        <f t="shared" ca="1" si="34"/>
        <v>1329.0930000000001</v>
      </c>
      <c r="K78" s="117">
        <f t="shared" ca="1" si="35"/>
        <v>1330.663</v>
      </c>
      <c r="L78" s="117">
        <f t="shared" ca="1" si="36"/>
        <v>1330.2830000000001</v>
      </c>
      <c r="M78" s="117">
        <f t="shared" ca="1" si="37"/>
        <v>1330.7329999999999</v>
      </c>
      <c r="N78" s="117">
        <f t="shared" ca="1" si="38"/>
        <v>1330.3230000000001</v>
      </c>
      <c r="O78" s="117">
        <f t="shared" ca="1" si="39"/>
        <v>1329.2030000000002</v>
      </c>
      <c r="P78" s="117">
        <f t="shared" ca="1" si="40"/>
        <v>1329.2130000000002</v>
      </c>
      <c r="Q78" s="117">
        <f t="shared" ca="1" si="41"/>
        <v>1328.7130000000002</v>
      </c>
      <c r="R78" s="117">
        <f t="shared" ca="1" si="42"/>
        <v>1327.6030000000001</v>
      </c>
      <c r="S78" s="117">
        <f t="shared" ca="1" si="43"/>
        <v>1329.7330000000002</v>
      </c>
      <c r="T78" s="117">
        <f t="shared" ca="1" si="44"/>
        <v>1329.5730000000001</v>
      </c>
      <c r="U78" s="117">
        <f t="shared" ca="1" si="45"/>
        <v>1329.7430000000002</v>
      </c>
      <c r="V78" s="117">
        <f t="shared" ca="1" si="46"/>
        <v>1329.163</v>
      </c>
      <c r="W78" s="117">
        <f t="shared" ca="1" si="47"/>
        <v>918.20299999999997</v>
      </c>
      <c r="X78" s="117">
        <f t="shared" ca="1" si="48"/>
        <v>887.94299999999987</v>
      </c>
      <c r="Y78" s="117">
        <f t="shared" ca="1" si="49"/>
        <v>862.34300000000007</v>
      </c>
      <c r="Z78" s="34"/>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row>
    <row r="79" spans="1:50" s="21" customFormat="1" ht="18.75">
      <c r="A79" s="26">
        <v>25</v>
      </c>
      <c r="B79" s="117">
        <f t="shared" ca="1" si="26"/>
        <v>841.12300000000005</v>
      </c>
      <c r="C79" s="117">
        <f t="shared" ca="1" si="27"/>
        <v>842.31299999999987</v>
      </c>
      <c r="D79" s="117">
        <f t="shared" ca="1" si="28"/>
        <v>841.40300000000002</v>
      </c>
      <c r="E79" s="117">
        <f t="shared" ca="1" si="29"/>
        <v>842.10300000000007</v>
      </c>
      <c r="F79" s="117">
        <f t="shared" ca="1" si="30"/>
        <v>1331.5029999999999</v>
      </c>
      <c r="G79" s="117">
        <f t="shared" ca="1" si="31"/>
        <v>1330.7430000000002</v>
      </c>
      <c r="H79" s="117">
        <f t="shared" ca="1" si="32"/>
        <v>1331.1130000000001</v>
      </c>
      <c r="I79" s="117">
        <f t="shared" ca="1" si="33"/>
        <v>1330.873</v>
      </c>
      <c r="J79" s="117">
        <f t="shared" ca="1" si="34"/>
        <v>1329.2330000000002</v>
      </c>
      <c r="K79" s="117">
        <f t="shared" ca="1" si="35"/>
        <v>1332.473</v>
      </c>
      <c r="L79" s="117">
        <f t="shared" ca="1" si="36"/>
        <v>1334.2530000000002</v>
      </c>
      <c r="M79" s="117">
        <f t="shared" ca="1" si="37"/>
        <v>1332.163</v>
      </c>
      <c r="N79" s="117">
        <f t="shared" ca="1" si="38"/>
        <v>1331.723</v>
      </c>
      <c r="O79" s="117">
        <f t="shared" ca="1" si="39"/>
        <v>1330.923</v>
      </c>
      <c r="P79" s="117">
        <f t="shared" ca="1" si="40"/>
        <v>1330.943</v>
      </c>
      <c r="Q79" s="117">
        <f t="shared" ca="1" si="41"/>
        <v>1332.3430000000001</v>
      </c>
      <c r="R79" s="117">
        <f t="shared" ca="1" si="42"/>
        <v>1329.653</v>
      </c>
      <c r="S79" s="117">
        <f t="shared" ca="1" si="43"/>
        <v>1330.963</v>
      </c>
      <c r="T79" s="117">
        <f t="shared" ca="1" si="44"/>
        <v>1330.0230000000001</v>
      </c>
      <c r="U79" s="117">
        <f t="shared" ca="1" si="45"/>
        <v>1329.4630000000002</v>
      </c>
      <c r="V79" s="117">
        <f t="shared" ca="1" si="46"/>
        <v>1328.2730000000001</v>
      </c>
      <c r="W79" s="117">
        <f t="shared" ca="1" si="47"/>
        <v>886.84299999999996</v>
      </c>
      <c r="X79" s="117">
        <f t="shared" ca="1" si="48"/>
        <v>883.02299999999991</v>
      </c>
      <c r="Y79" s="117">
        <f t="shared" ca="1" si="49"/>
        <v>854.33300000000008</v>
      </c>
      <c r="Z79" s="34"/>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row>
    <row r="80" spans="1:50" s="21" customFormat="1" ht="18.75">
      <c r="A80" s="26">
        <v>26</v>
      </c>
      <c r="B80" s="117">
        <f t="shared" ca="1" si="26"/>
        <v>805.62300000000005</v>
      </c>
      <c r="C80" s="117">
        <f t="shared" ca="1" si="27"/>
        <v>801.64300000000014</v>
      </c>
      <c r="D80" s="117">
        <f t="shared" ca="1" si="28"/>
        <v>733.6629999999999</v>
      </c>
      <c r="E80" s="117">
        <f t="shared" ca="1" si="29"/>
        <v>751.00299999999993</v>
      </c>
      <c r="F80" s="117">
        <f t="shared" ca="1" si="30"/>
        <v>823.67300000000012</v>
      </c>
      <c r="G80" s="117">
        <f t="shared" ca="1" si="31"/>
        <v>851.73300000000006</v>
      </c>
      <c r="H80" s="117">
        <f t="shared" ca="1" si="32"/>
        <v>1330.633</v>
      </c>
      <c r="I80" s="117">
        <f t="shared" ca="1" si="33"/>
        <v>1330.7730000000001</v>
      </c>
      <c r="J80" s="117">
        <f t="shared" ca="1" si="34"/>
        <v>1329.2930000000001</v>
      </c>
      <c r="K80" s="117">
        <f t="shared" ca="1" si="35"/>
        <v>1333.193</v>
      </c>
      <c r="L80" s="117">
        <f t="shared" ca="1" si="36"/>
        <v>1332.3630000000001</v>
      </c>
      <c r="M80" s="117">
        <f t="shared" ca="1" si="37"/>
        <v>1332.213</v>
      </c>
      <c r="N80" s="117">
        <f t="shared" ca="1" si="38"/>
        <v>1332.913</v>
      </c>
      <c r="O80" s="117">
        <f t="shared" ca="1" si="39"/>
        <v>1332.2629999999999</v>
      </c>
      <c r="P80" s="117">
        <f t="shared" ca="1" si="40"/>
        <v>1332.433</v>
      </c>
      <c r="Q80" s="117">
        <f t="shared" ca="1" si="41"/>
        <v>1331.623</v>
      </c>
      <c r="R80" s="117">
        <f t="shared" ca="1" si="42"/>
        <v>1330.3330000000001</v>
      </c>
      <c r="S80" s="117">
        <f t="shared" ca="1" si="43"/>
        <v>1330.5630000000001</v>
      </c>
      <c r="T80" s="117">
        <f t="shared" ca="1" si="44"/>
        <v>1329.883</v>
      </c>
      <c r="U80" s="117">
        <f t="shared" ca="1" si="45"/>
        <v>1328.7830000000001</v>
      </c>
      <c r="V80" s="117">
        <f t="shared" ca="1" si="46"/>
        <v>1327.5730000000001</v>
      </c>
      <c r="W80" s="117">
        <f t="shared" ca="1" si="47"/>
        <v>858.43300000000011</v>
      </c>
      <c r="X80" s="117">
        <f t="shared" ca="1" si="48"/>
        <v>847.38300000000004</v>
      </c>
      <c r="Y80" s="117">
        <f t="shared" ca="1" si="49"/>
        <v>833.62300000000005</v>
      </c>
      <c r="Z80" s="34"/>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row>
    <row r="81" spans="1:50" s="21" customFormat="1" ht="18.75">
      <c r="A81" s="26">
        <v>27</v>
      </c>
      <c r="B81" s="117">
        <f t="shared" ca="1" si="26"/>
        <v>836.70300000000009</v>
      </c>
      <c r="C81" s="117">
        <f t="shared" ca="1" si="27"/>
        <v>848.89300000000003</v>
      </c>
      <c r="D81" s="117">
        <f t="shared" ca="1" si="28"/>
        <v>841.37300000000005</v>
      </c>
      <c r="E81" s="117">
        <f t="shared" ca="1" si="29"/>
        <v>849.32299999999987</v>
      </c>
      <c r="F81" s="117">
        <f t="shared" ca="1" si="30"/>
        <v>857.35299999999995</v>
      </c>
      <c r="G81" s="117">
        <f t="shared" ca="1" si="31"/>
        <v>1332.143</v>
      </c>
      <c r="H81" s="117">
        <f t="shared" ca="1" si="32"/>
        <v>1329.5530000000001</v>
      </c>
      <c r="I81" s="117">
        <f t="shared" ca="1" si="33"/>
        <v>1330.5730000000001</v>
      </c>
      <c r="J81" s="117">
        <f t="shared" ca="1" si="34"/>
        <v>1330.933</v>
      </c>
      <c r="K81" s="117">
        <f t="shared" ca="1" si="35"/>
        <v>1330.143</v>
      </c>
      <c r="L81" s="117">
        <f t="shared" ca="1" si="36"/>
        <v>1329.2030000000002</v>
      </c>
      <c r="M81" s="117">
        <f t="shared" ca="1" si="37"/>
        <v>1329.7630000000001</v>
      </c>
      <c r="N81" s="117">
        <f t="shared" ca="1" si="38"/>
        <v>1329.6130000000001</v>
      </c>
      <c r="O81" s="117">
        <f t="shared" ca="1" si="39"/>
        <v>1328.0830000000001</v>
      </c>
      <c r="P81" s="117">
        <f t="shared" ca="1" si="40"/>
        <v>1329.7830000000001</v>
      </c>
      <c r="Q81" s="117">
        <f t="shared" ca="1" si="41"/>
        <v>1330.153</v>
      </c>
      <c r="R81" s="117">
        <f t="shared" ca="1" si="42"/>
        <v>1328.7330000000002</v>
      </c>
      <c r="S81" s="117">
        <f t="shared" ca="1" si="43"/>
        <v>1328.6830000000002</v>
      </c>
      <c r="T81" s="117">
        <f t="shared" ca="1" si="44"/>
        <v>1328.4530000000002</v>
      </c>
      <c r="U81" s="117">
        <f t="shared" ca="1" si="45"/>
        <v>1327.1130000000003</v>
      </c>
      <c r="V81" s="117">
        <f t="shared" ca="1" si="46"/>
        <v>1326.403</v>
      </c>
      <c r="W81" s="117">
        <f t="shared" ca="1" si="47"/>
        <v>911.44299999999998</v>
      </c>
      <c r="X81" s="117">
        <f t="shared" ca="1" si="48"/>
        <v>887.02300000000002</v>
      </c>
      <c r="Y81" s="117">
        <f t="shared" ca="1" si="49"/>
        <v>857.61299999999994</v>
      </c>
      <c r="Z81" s="34"/>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row>
    <row r="82" spans="1:50" s="21" customFormat="1" ht="18.75">
      <c r="A82" s="26">
        <v>28</v>
      </c>
      <c r="B82" s="117">
        <f t="shared" ca="1" si="26"/>
        <v>858.57299999999998</v>
      </c>
      <c r="C82" s="117">
        <f t="shared" ca="1" si="27"/>
        <v>860.08300000000008</v>
      </c>
      <c r="D82" s="117">
        <f t="shared" ca="1" si="28"/>
        <v>852.85299999999995</v>
      </c>
      <c r="E82" s="117">
        <f t="shared" ca="1" si="29"/>
        <v>838.68299999999988</v>
      </c>
      <c r="F82" s="117">
        <f t="shared" ca="1" si="30"/>
        <v>1330.2730000000001</v>
      </c>
      <c r="G82" s="117">
        <f t="shared" ca="1" si="31"/>
        <v>1331.3030000000001</v>
      </c>
      <c r="H82" s="117">
        <f t="shared" ca="1" si="32"/>
        <v>1329.1930000000002</v>
      </c>
      <c r="I82" s="117">
        <f t="shared" ca="1" si="33"/>
        <v>1328.633</v>
      </c>
      <c r="J82" s="117">
        <f t="shared" ca="1" si="34"/>
        <v>1326.723</v>
      </c>
      <c r="K82" s="117">
        <f t="shared" ca="1" si="35"/>
        <v>1330.5330000000001</v>
      </c>
      <c r="L82" s="117">
        <f t="shared" ca="1" si="36"/>
        <v>1330.453</v>
      </c>
      <c r="M82" s="117">
        <f t="shared" ca="1" si="37"/>
        <v>1330.2230000000002</v>
      </c>
      <c r="N82" s="117">
        <f t="shared" ca="1" si="38"/>
        <v>1330.5130000000001</v>
      </c>
      <c r="O82" s="117">
        <f t="shared" ca="1" si="39"/>
        <v>1329.393</v>
      </c>
      <c r="P82" s="117">
        <f t="shared" ca="1" si="40"/>
        <v>1330.5130000000001</v>
      </c>
      <c r="Q82" s="117">
        <f t="shared" ca="1" si="41"/>
        <v>1329.8230000000001</v>
      </c>
      <c r="R82" s="117">
        <f t="shared" ca="1" si="42"/>
        <v>1330.423</v>
      </c>
      <c r="S82" s="117">
        <f t="shared" ca="1" si="43"/>
        <v>894.62299999999993</v>
      </c>
      <c r="T82" s="117">
        <f t="shared" ca="1" si="44"/>
        <v>900.95300000000009</v>
      </c>
      <c r="U82" s="117">
        <f t="shared" ca="1" si="45"/>
        <v>904.173</v>
      </c>
      <c r="V82" s="117">
        <f t="shared" ca="1" si="46"/>
        <v>910.61300000000006</v>
      </c>
      <c r="W82" s="117">
        <f t="shared" ca="1" si="47"/>
        <v>888.27300000000014</v>
      </c>
      <c r="X82" s="117">
        <f t="shared" ca="1" si="48"/>
        <v>885.83299999999997</v>
      </c>
      <c r="Y82" s="117">
        <f t="shared" ca="1" si="49"/>
        <v>859.24300000000005</v>
      </c>
      <c r="Z82" s="34"/>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row>
    <row r="83" spans="1:50" ht="18.75">
      <c r="A83" s="26">
        <v>29</v>
      </c>
      <c r="B83" s="117">
        <f t="shared" ca="1" si="26"/>
        <v>862.26299999999992</v>
      </c>
      <c r="C83" s="117">
        <f t="shared" ca="1" si="27"/>
        <v>858.6930000000001</v>
      </c>
      <c r="D83" s="117">
        <f t="shared" ca="1" si="28"/>
        <v>850.31299999999999</v>
      </c>
      <c r="E83" s="117">
        <f t="shared" ca="1" si="29"/>
        <v>821.34300000000007</v>
      </c>
      <c r="F83" s="117">
        <f t="shared" ca="1" si="30"/>
        <v>831.24300000000005</v>
      </c>
      <c r="G83" s="117">
        <f t="shared" ca="1" si="31"/>
        <v>849.98300000000006</v>
      </c>
      <c r="H83" s="117">
        <f t="shared" ca="1" si="32"/>
        <v>845.24300000000005</v>
      </c>
      <c r="I83" s="117">
        <f t="shared" ca="1" si="33"/>
        <v>845.52300000000002</v>
      </c>
      <c r="J83" s="117">
        <f t="shared" ca="1" si="34"/>
        <v>859.81299999999999</v>
      </c>
      <c r="K83" s="117">
        <f t="shared" ca="1" si="35"/>
        <v>854.79300000000012</v>
      </c>
      <c r="L83" s="117">
        <f t="shared" ca="1" si="36"/>
        <v>855.59300000000007</v>
      </c>
      <c r="M83" s="117">
        <f t="shared" ca="1" si="37"/>
        <v>858.95300000000009</v>
      </c>
      <c r="N83" s="117">
        <f t="shared" ca="1" si="38"/>
        <v>869.71299999999997</v>
      </c>
      <c r="O83" s="117">
        <f t="shared" ca="1" si="39"/>
        <v>875.63300000000004</v>
      </c>
      <c r="P83" s="117">
        <f t="shared" ca="1" si="40"/>
        <v>872.53300000000002</v>
      </c>
      <c r="Q83" s="117">
        <f t="shared" ca="1" si="41"/>
        <v>874.79300000000012</v>
      </c>
      <c r="R83" s="117">
        <f t="shared" ca="1" si="42"/>
        <v>882.61300000000006</v>
      </c>
      <c r="S83" s="117">
        <f t="shared" ca="1" si="43"/>
        <v>863.66300000000001</v>
      </c>
      <c r="T83" s="117">
        <f t="shared" ca="1" si="44"/>
        <v>867.40300000000002</v>
      </c>
      <c r="U83" s="117">
        <f t="shared" ca="1" si="45"/>
        <v>881.11300000000006</v>
      </c>
      <c r="V83" s="117">
        <f t="shared" ca="1" si="46"/>
        <v>905.56299999999987</v>
      </c>
      <c r="W83" s="117">
        <f t="shared" ca="1" si="47"/>
        <v>903.44299999999998</v>
      </c>
      <c r="X83" s="117">
        <f t="shared" ca="1" si="48"/>
        <v>889.22299999999996</v>
      </c>
      <c r="Y83" s="117">
        <f t="shared" ca="1" si="49"/>
        <v>863.15300000000002</v>
      </c>
    </row>
    <row r="84" spans="1:50" ht="18.75">
      <c r="A84" s="26">
        <v>30</v>
      </c>
      <c r="B84" s="117">
        <f t="shared" ca="1" si="26"/>
        <v>853.14300000000003</v>
      </c>
      <c r="C84" s="117">
        <f t="shared" ca="1" si="27"/>
        <v>851.65299999999991</v>
      </c>
      <c r="D84" s="117">
        <f t="shared" ca="1" si="28"/>
        <v>836.61299999999994</v>
      </c>
      <c r="E84" s="117">
        <f t="shared" ca="1" si="29"/>
        <v>735.94299999999998</v>
      </c>
      <c r="F84" s="117">
        <f t="shared" ca="1" si="30"/>
        <v>775.49300000000005</v>
      </c>
      <c r="G84" s="117">
        <f t="shared" ca="1" si="31"/>
        <v>830.07299999999998</v>
      </c>
      <c r="H84" s="117">
        <f t="shared" ca="1" si="32"/>
        <v>778.43299999999999</v>
      </c>
      <c r="I84" s="117">
        <f t="shared" ca="1" si="33"/>
        <v>819.59300000000007</v>
      </c>
      <c r="J84" s="117">
        <f t="shared" ca="1" si="34"/>
        <v>850.65300000000013</v>
      </c>
      <c r="K84" s="117">
        <f t="shared" ca="1" si="35"/>
        <v>848.27299999999991</v>
      </c>
      <c r="L84" s="117">
        <f t="shared" ca="1" si="36"/>
        <v>847.61300000000006</v>
      </c>
      <c r="M84" s="117">
        <f t="shared" ca="1" si="37"/>
        <v>850.11299999999994</v>
      </c>
      <c r="N84" s="117">
        <f t="shared" ca="1" si="38"/>
        <v>859.25300000000004</v>
      </c>
      <c r="O84" s="117">
        <f t="shared" ca="1" si="39"/>
        <v>864.47300000000007</v>
      </c>
      <c r="P84" s="117">
        <f t="shared" ca="1" si="40"/>
        <v>861.36300000000006</v>
      </c>
      <c r="Q84" s="117">
        <f t="shared" ca="1" si="41"/>
        <v>866.43299999999988</v>
      </c>
      <c r="R84" s="117">
        <f t="shared" ca="1" si="42"/>
        <v>879.07299999999998</v>
      </c>
      <c r="S84" s="117">
        <f t="shared" ca="1" si="43"/>
        <v>862.18299999999999</v>
      </c>
      <c r="T84" s="117">
        <f t="shared" ca="1" si="44"/>
        <v>874.03300000000002</v>
      </c>
      <c r="U84" s="117">
        <f t="shared" ca="1" si="45"/>
        <v>872.77300000000002</v>
      </c>
      <c r="V84" s="117">
        <f t="shared" ca="1" si="46"/>
        <v>890.09300000000007</v>
      </c>
      <c r="W84" s="117">
        <f t="shared" ca="1" si="47"/>
        <v>886.54300000000001</v>
      </c>
      <c r="X84" s="117">
        <f t="shared" ca="1" si="48"/>
        <v>885.6930000000001</v>
      </c>
      <c r="Y84" s="117">
        <f t="shared" ca="1" si="49"/>
        <v>861.24299999999994</v>
      </c>
    </row>
    <row r="85" spans="1:50" ht="18.75" outlineLevel="1">
      <c r="A85" s="26"/>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row>
    <row r="86" spans="1:50" s="21" customFormat="1">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row>
    <row r="87" spans="1:50" s="21" customFormat="1" ht="36.75" customHeight="1">
      <c r="A87" s="222" t="s">
        <v>20</v>
      </c>
      <c r="B87" s="223" t="s">
        <v>87</v>
      </c>
      <c r="C87" s="223"/>
      <c r="D87" s="223"/>
      <c r="E87" s="223"/>
      <c r="F87" s="223"/>
      <c r="G87" s="223"/>
      <c r="H87" s="223"/>
      <c r="I87" s="223"/>
      <c r="J87" s="223"/>
      <c r="K87" s="223"/>
      <c r="L87" s="223"/>
      <c r="M87" s="223"/>
      <c r="N87" s="223"/>
      <c r="O87" s="223"/>
      <c r="P87" s="223"/>
      <c r="Q87" s="223"/>
      <c r="R87" s="223"/>
      <c r="S87" s="223"/>
      <c r="T87" s="223"/>
      <c r="U87" s="223"/>
      <c r="V87" s="223"/>
      <c r="W87" s="223"/>
      <c r="X87" s="223"/>
      <c r="Y87" s="224"/>
      <c r="Z87" s="239"/>
      <c r="AA87" s="235"/>
      <c r="AB87" s="235"/>
      <c r="AC87" s="235"/>
      <c r="AD87" s="235"/>
      <c r="AE87" s="235"/>
      <c r="AF87" s="235"/>
      <c r="AG87" s="235"/>
      <c r="AH87" s="235"/>
      <c r="AI87" s="235"/>
      <c r="AJ87" s="235"/>
      <c r="AK87" s="235"/>
      <c r="AL87" s="235"/>
      <c r="AM87" s="235"/>
      <c r="AN87" s="235"/>
      <c r="AO87" s="235"/>
      <c r="AP87" s="235"/>
      <c r="AQ87" s="235"/>
      <c r="AR87" s="235"/>
      <c r="AS87" s="235"/>
      <c r="AT87" s="235"/>
      <c r="AU87" s="235"/>
      <c r="AV87" s="235"/>
      <c r="AW87" s="235"/>
      <c r="AX87" s="235"/>
    </row>
    <row r="88" spans="1:50" s="21" customFormat="1" ht="18.75" customHeight="1">
      <c r="A88" s="222"/>
      <c r="B88" s="219" t="s">
        <v>38</v>
      </c>
      <c r="C88" s="219" t="s">
        <v>39</v>
      </c>
      <c r="D88" s="219" t="s">
        <v>40</v>
      </c>
      <c r="E88" s="219" t="s">
        <v>41</v>
      </c>
      <c r="F88" s="219" t="s">
        <v>42</v>
      </c>
      <c r="G88" s="219" t="s">
        <v>43</v>
      </c>
      <c r="H88" s="219" t="s">
        <v>44</v>
      </c>
      <c r="I88" s="219" t="s">
        <v>45</v>
      </c>
      <c r="J88" s="219" t="s">
        <v>46</v>
      </c>
      <c r="K88" s="219" t="s">
        <v>47</v>
      </c>
      <c r="L88" s="219" t="s">
        <v>48</v>
      </c>
      <c r="M88" s="219" t="s">
        <v>49</v>
      </c>
      <c r="N88" s="219" t="s">
        <v>50</v>
      </c>
      <c r="O88" s="219" t="s">
        <v>51</v>
      </c>
      <c r="P88" s="219" t="s">
        <v>52</v>
      </c>
      <c r="Q88" s="219" t="s">
        <v>53</v>
      </c>
      <c r="R88" s="219" t="s">
        <v>54</v>
      </c>
      <c r="S88" s="219" t="s">
        <v>55</v>
      </c>
      <c r="T88" s="219" t="s">
        <v>56</v>
      </c>
      <c r="U88" s="219" t="s">
        <v>57</v>
      </c>
      <c r="V88" s="219" t="s">
        <v>58</v>
      </c>
      <c r="W88" s="219" t="s">
        <v>59</v>
      </c>
      <c r="X88" s="219" t="s">
        <v>60</v>
      </c>
      <c r="Y88" s="236" t="s">
        <v>61</v>
      </c>
      <c r="Z88" s="239"/>
      <c r="AA88" s="235"/>
      <c r="AB88" s="235"/>
      <c r="AC88" s="235"/>
      <c r="AD88" s="235"/>
      <c r="AE88" s="235"/>
      <c r="AF88" s="235"/>
      <c r="AG88" s="235"/>
      <c r="AH88" s="235"/>
      <c r="AI88" s="235"/>
      <c r="AJ88" s="235"/>
      <c r="AK88" s="235"/>
      <c r="AL88" s="235"/>
      <c r="AM88" s="235"/>
      <c r="AN88" s="235"/>
      <c r="AO88" s="235"/>
      <c r="AP88" s="235"/>
      <c r="AQ88" s="235"/>
      <c r="AR88" s="235"/>
      <c r="AS88" s="235"/>
      <c r="AT88" s="235"/>
      <c r="AU88" s="235"/>
      <c r="AV88" s="235"/>
      <c r="AW88" s="235"/>
      <c r="AX88" s="235"/>
    </row>
    <row r="89" spans="1:50" s="21" customFormat="1" ht="12.75" customHeight="1">
      <c r="A89" s="222"/>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37"/>
      <c r="Z89" s="239"/>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5"/>
    </row>
    <row r="90" spans="1:50" s="21" customFormat="1" ht="18.75">
      <c r="A90" s="26">
        <v>1</v>
      </c>
      <c r="B90" s="117">
        <f ca="1">AA20+$Z$13+ROUND((AA20*0.31*11.96%),2)</f>
        <v>986.74500000000012</v>
      </c>
      <c r="C90" s="117">
        <f t="shared" ref="C90:Y90" ca="1" si="50">AB20+$Z$13+ROUND((AB20*0.31*11.96%),2)</f>
        <v>942.08500000000004</v>
      </c>
      <c r="D90" s="117">
        <f t="shared" ca="1" si="50"/>
        <v>938.18500000000006</v>
      </c>
      <c r="E90" s="117">
        <f t="shared" ca="1" si="50"/>
        <v>932.51499999999999</v>
      </c>
      <c r="F90" s="117">
        <f t="shared" ca="1" si="50"/>
        <v>952.09500000000003</v>
      </c>
      <c r="G90" s="117">
        <f t="shared" ca="1" si="50"/>
        <v>950.30499999999995</v>
      </c>
      <c r="H90" s="117">
        <f t="shared" ca="1" si="50"/>
        <v>965.55500000000006</v>
      </c>
      <c r="I90" s="117">
        <f t="shared" ca="1" si="50"/>
        <v>980.61500000000001</v>
      </c>
      <c r="J90" s="117">
        <f t="shared" ca="1" si="50"/>
        <v>994.38499999999999</v>
      </c>
      <c r="K90" s="117">
        <f t="shared" ca="1" si="50"/>
        <v>996.16500000000008</v>
      </c>
      <c r="L90" s="117">
        <f t="shared" ca="1" si="50"/>
        <v>985.13499999999999</v>
      </c>
      <c r="M90" s="117">
        <f t="shared" ca="1" si="50"/>
        <v>982.85500000000013</v>
      </c>
      <c r="N90" s="117">
        <f t="shared" ca="1" si="50"/>
        <v>984.61500000000001</v>
      </c>
      <c r="O90" s="117">
        <f t="shared" ca="1" si="50"/>
        <v>991.03500000000008</v>
      </c>
      <c r="P90" s="117">
        <f t="shared" ca="1" si="50"/>
        <v>991.88499999999999</v>
      </c>
      <c r="Q90" s="117">
        <f t="shared" ca="1" si="50"/>
        <v>986.875</v>
      </c>
      <c r="R90" s="117">
        <f t="shared" ca="1" si="50"/>
        <v>988.85500000000002</v>
      </c>
      <c r="S90" s="117">
        <f t="shared" ca="1" si="50"/>
        <v>988.38499999999999</v>
      </c>
      <c r="T90" s="117">
        <f t="shared" ca="1" si="50"/>
        <v>978.55499999999995</v>
      </c>
      <c r="U90" s="117">
        <f t="shared" ca="1" si="50"/>
        <v>1006.015</v>
      </c>
      <c r="V90" s="117">
        <f t="shared" ca="1" si="50"/>
        <v>1023.135</v>
      </c>
      <c r="W90" s="117">
        <f t="shared" ca="1" si="50"/>
        <v>1005.8050000000001</v>
      </c>
      <c r="X90" s="117">
        <f t="shared" ca="1" si="50"/>
        <v>1000.4450000000001</v>
      </c>
      <c r="Y90" s="117">
        <f t="shared" ca="1" si="50"/>
        <v>984.495</v>
      </c>
      <c r="Z90" s="34"/>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row>
    <row r="91" spans="1:50" s="21" customFormat="1" ht="18.75">
      <c r="A91" s="26">
        <v>2</v>
      </c>
      <c r="B91" s="117">
        <f t="shared" ref="B91:B119" ca="1" si="51">AA21+$Z$13+ROUND((AA21*0.31*11.96%),2)</f>
        <v>1005.405</v>
      </c>
      <c r="C91" s="117">
        <f t="shared" ref="C91:C119" ca="1" si="52">AB21+$Z$13+ROUND((AB21*0.31*11.96%),2)</f>
        <v>993.35500000000002</v>
      </c>
      <c r="D91" s="117">
        <f t="shared" ref="D91:D119" ca="1" si="53">AC21+$Z$13+ROUND((AC21*0.31*11.96%),2)</f>
        <v>980.85500000000002</v>
      </c>
      <c r="E91" s="117">
        <f t="shared" ref="E91:E119" ca="1" si="54">AD21+$Z$13+ROUND((AD21*0.31*11.96%),2)</f>
        <v>970.16500000000008</v>
      </c>
      <c r="F91" s="117">
        <f t="shared" ref="F91:F119" ca="1" si="55">AE21+$Z$13+ROUND((AE21*0.31*11.96%),2)</f>
        <v>955.90500000000009</v>
      </c>
      <c r="G91" s="117">
        <f t="shared" ref="G91:G119" ca="1" si="56">AF21+$Z$13+ROUND((AF21*0.31*11.96%),2)</f>
        <v>960.59500000000003</v>
      </c>
      <c r="H91" s="117">
        <f t="shared" ref="H91:H119" ca="1" si="57">AG21+$Z$13+ROUND((AG21*0.31*11.96%),2)</f>
        <v>984.68500000000006</v>
      </c>
      <c r="I91" s="117">
        <f t="shared" ref="I91:I119" ca="1" si="58">AH21+$Z$13+ROUND((AH21*0.31*11.96%),2)</f>
        <v>996.28500000000008</v>
      </c>
      <c r="J91" s="117">
        <f t="shared" ref="J91:J119" ca="1" si="59">AI21+$Z$13+ROUND((AI21*0.31*11.96%),2)</f>
        <v>1015.735</v>
      </c>
      <c r="K91" s="117">
        <f t="shared" ref="K91:K119" ca="1" si="60">AJ21+$Z$13+ROUND((AJ21*0.31*11.96%),2)</f>
        <v>1016.845</v>
      </c>
      <c r="L91" s="117">
        <f t="shared" ref="L91:L119" ca="1" si="61">AK21+$Z$13+ROUND((AK21*0.31*11.96%),2)</f>
        <v>1012.225</v>
      </c>
      <c r="M91" s="117">
        <f t="shared" ref="M91:M119" ca="1" si="62">AL21+$Z$13+ROUND((AL21*0.31*11.96%),2)</f>
        <v>986.44500000000005</v>
      </c>
      <c r="N91" s="117">
        <f t="shared" ref="N91:N119" ca="1" si="63">AM21+$Z$13+ROUND((AM21*0.31*11.96%),2)</f>
        <v>1010.2550000000001</v>
      </c>
      <c r="O91" s="117">
        <f t="shared" ref="O91:O119" ca="1" si="64">AN21+$Z$13+ROUND((AN21*0.31*11.96%),2)</f>
        <v>1012.735</v>
      </c>
      <c r="P91" s="117">
        <f t="shared" ref="P91:P119" ca="1" si="65">AO21+$Z$13+ROUND((AO21*0.31*11.96%),2)</f>
        <v>1013.8950000000001</v>
      </c>
      <c r="Q91" s="117">
        <f t="shared" ref="Q91:Q119" ca="1" si="66">AP21+$Z$13+ROUND((AP21*0.31*11.96%),2)</f>
        <v>1015.085</v>
      </c>
      <c r="R91" s="117">
        <f t="shared" ref="R91:R119" ca="1" si="67">AQ21+$Z$13+ROUND((AQ21*0.31*11.96%),2)</f>
        <v>1026.5050000000001</v>
      </c>
      <c r="S91" s="117">
        <f t="shared" ref="S91:S119" ca="1" si="68">AR21+$Z$13+ROUND((AR21*0.31*11.96%),2)</f>
        <v>1029.0150000000001</v>
      </c>
      <c r="T91" s="117">
        <f t="shared" ref="T91:T119" ca="1" si="69">AS21+$Z$13+ROUND((AS21*0.31*11.96%),2)</f>
        <v>1018.0450000000001</v>
      </c>
      <c r="U91" s="117">
        <f t="shared" ref="U91:U119" ca="1" si="70">AT21+$Z$13+ROUND((AT21*0.31*11.96%),2)</f>
        <v>1033.585</v>
      </c>
      <c r="V91" s="117">
        <f t="shared" ref="V91:V119" ca="1" si="71">AU21+$Z$13+ROUND((AU21*0.31*11.96%),2)</f>
        <v>1035.2850000000001</v>
      </c>
      <c r="W91" s="117">
        <f t="shared" ref="W91:W119" ca="1" si="72">AV21+$Z$13+ROUND((AV21*0.31*11.96%),2)</f>
        <v>1012.925</v>
      </c>
      <c r="X91" s="117">
        <f t="shared" ref="X91:X119" ca="1" si="73">AW21+$Z$13+ROUND((AW21*0.31*11.96%),2)</f>
        <v>1007.0150000000001</v>
      </c>
      <c r="Y91" s="117">
        <f t="shared" ref="Y91:Y119" ca="1" si="74">AX21+$Z$13+ROUND((AX21*0.31*11.96%),2)</f>
        <v>1003.2650000000001</v>
      </c>
      <c r="Z91" s="34"/>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row>
    <row r="92" spans="1:50" s="21" customFormat="1" ht="18.75">
      <c r="A92" s="26">
        <v>3</v>
      </c>
      <c r="B92" s="117">
        <f t="shared" ca="1" si="51"/>
        <v>989.03499999999997</v>
      </c>
      <c r="C92" s="117">
        <f t="shared" ca="1" si="52"/>
        <v>979.08500000000004</v>
      </c>
      <c r="D92" s="117">
        <f t="shared" ca="1" si="53"/>
        <v>968.22500000000014</v>
      </c>
      <c r="E92" s="117">
        <f t="shared" ca="1" si="54"/>
        <v>937.04500000000007</v>
      </c>
      <c r="F92" s="117">
        <f t="shared" ca="1" si="55"/>
        <v>961.17500000000007</v>
      </c>
      <c r="G92" s="117">
        <f t="shared" ca="1" si="56"/>
        <v>1025.615</v>
      </c>
      <c r="H92" s="117">
        <f t="shared" ca="1" si="57"/>
        <v>1030.7950000000001</v>
      </c>
      <c r="I92" s="117">
        <f t="shared" ca="1" si="58"/>
        <v>1031.845</v>
      </c>
      <c r="J92" s="117">
        <f t="shared" ca="1" si="59"/>
        <v>1057.835</v>
      </c>
      <c r="K92" s="117">
        <f t="shared" ca="1" si="60"/>
        <v>1090.665</v>
      </c>
      <c r="L92" s="117">
        <f t="shared" ca="1" si="61"/>
        <v>1072.385</v>
      </c>
      <c r="M92" s="117">
        <f t="shared" ca="1" si="62"/>
        <v>1052.0450000000001</v>
      </c>
      <c r="N92" s="117">
        <f t="shared" ca="1" si="63"/>
        <v>1050.645</v>
      </c>
      <c r="O92" s="117">
        <f t="shared" ca="1" si="64"/>
        <v>1054.155</v>
      </c>
      <c r="P92" s="117">
        <f t="shared" ca="1" si="65"/>
        <v>1051.2250000000001</v>
      </c>
      <c r="Q92" s="117">
        <f t="shared" ca="1" si="66"/>
        <v>1052.9849999999999</v>
      </c>
      <c r="R92" s="117">
        <f t="shared" ca="1" si="67"/>
        <v>1052.175</v>
      </c>
      <c r="S92" s="117">
        <f t="shared" ca="1" si="68"/>
        <v>1048.7049999999999</v>
      </c>
      <c r="T92" s="117">
        <f t="shared" ca="1" si="69"/>
        <v>1031.2350000000001</v>
      </c>
      <c r="U92" s="117">
        <f t="shared" ca="1" si="70"/>
        <v>1053.345</v>
      </c>
      <c r="V92" s="117">
        <f t="shared" ca="1" si="71"/>
        <v>1032.5450000000001</v>
      </c>
      <c r="W92" s="117">
        <f t="shared" ca="1" si="72"/>
        <v>1013.955</v>
      </c>
      <c r="X92" s="117">
        <f t="shared" ca="1" si="73"/>
        <v>1014.1950000000001</v>
      </c>
      <c r="Y92" s="117">
        <f t="shared" ca="1" si="74"/>
        <v>967.125</v>
      </c>
      <c r="Z92" s="34"/>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row>
    <row r="93" spans="1:50" s="21" customFormat="1" ht="18.75">
      <c r="A93" s="26">
        <v>4</v>
      </c>
      <c r="B93" s="117">
        <f t="shared" ca="1" si="51"/>
        <v>925.61500000000001</v>
      </c>
      <c r="C93" s="117">
        <f t="shared" ca="1" si="52"/>
        <v>922.26499999999999</v>
      </c>
      <c r="D93" s="117">
        <f t="shared" ca="1" si="53"/>
        <v>919.29500000000007</v>
      </c>
      <c r="E93" s="117">
        <f t="shared" ca="1" si="54"/>
        <v>909.02500000000009</v>
      </c>
      <c r="F93" s="117">
        <f t="shared" ca="1" si="55"/>
        <v>920.53500000000008</v>
      </c>
      <c r="G93" s="117">
        <f t="shared" ca="1" si="56"/>
        <v>986.45500000000004</v>
      </c>
      <c r="H93" s="117">
        <f t="shared" ca="1" si="57"/>
        <v>989.16500000000008</v>
      </c>
      <c r="I93" s="117">
        <f t="shared" ca="1" si="58"/>
        <v>992.28499999999997</v>
      </c>
      <c r="J93" s="117">
        <f t="shared" ca="1" si="59"/>
        <v>1022.905</v>
      </c>
      <c r="K93" s="117">
        <f t="shared" ca="1" si="60"/>
        <v>1024.0450000000001</v>
      </c>
      <c r="L93" s="117">
        <f t="shared" ca="1" si="61"/>
        <v>1021.1650000000001</v>
      </c>
      <c r="M93" s="117">
        <f t="shared" ca="1" si="62"/>
        <v>1019.215</v>
      </c>
      <c r="N93" s="117">
        <f t="shared" ca="1" si="63"/>
        <v>1015.475</v>
      </c>
      <c r="O93" s="117">
        <f t="shared" ca="1" si="64"/>
        <v>1021.995</v>
      </c>
      <c r="P93" s="117">
        <f t="shared" ca="1" si="65"/>
        <v>1024.595</v>
      </c>
      <c r="Q93" s="117">
        <f t="shared" ca="1" si="66"/>
        <v>1018.495</v>
      </c>
      <c r="R93" s="117">
        <f t="shared" ca="1" si="67"/>
        <v>1018.965</v>
      </c>
      <c r="S93" s="117">
        <f t="shared" ca="1" si="68"/>
        <v>1010.025</v>
      </c>
      <c r="T93" s="117">
        <f t="shared" ca="1" si="69"/>
        <v>1006.7550000000001</v>
      </c>
      <c r="U93" s="117">
        <f t="shared" ca="1" si="70"/>
        <v>1023.0650000000001</v>
      </c>
      <c r="V93" s="117">
        <f t="shared" ca="1" si="71"/>
        <v>1016.665</v>
      </c>
      <c r="W93" s="117">
        <f t="shared" ca="1" si="72"/>
        <v>956.07500000000005</v>
      </c>
      <c r="X93" s="117">
        <f t="shared" ca="1" si="73"/>
        <v>976.46500000000003</v>
      </c>
      <c r="Y93" s="117">
        <f t="shared" ca="1" si="74"/>
        <v>958.68500000000006</v>
      </c>
      <c r="Z93" s="34"/>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row>
    <row r="94" spans="1:50" s="21" customFormat="1" ht="18.75">
      <c r="A94" s="26">
        <v>5</v>
      </c>
      <c r="B94" s="117">
        <f t="shared" ca="1" si="51"/>
        <v>938.0150000000001</v>
      </c>
      <c r="C94" s="117">
        <f t="shared" ca="1" si="52"/>
        <v>912.62500000000011</v>
      </c>
      <c r="D94" s="117">
        <f t="shared" ca="1" si="53"/>
        <v>908.23500000000001</v>
      </c>
      <c r="E94" s="117">
        <f t="shared" ca="1" si="54"/>
        <v>878.15500000000009</v>
      </c>
      <c r="F94" s="117">
        <f t="shared" ca="1" si="55"/>
        <v>893.55500000000006</v>
      </c>
      <c r="G94" s="117">
        <f t="shared" ca="1" si="56"/>
        <v>963.15500000000009</v>
      </c>
      <c r="H94" s="117">
        <f t="shared" ca="1" si="57"/>
        <v>1064.9650000000001</v>
      </c>
      <c r="I94" s="117">
        <f t="shared" ca="1" si="58"/>
        <v>1090.2249999999999</v>
      </c>
      <c r="J94" s="117">
        <f t="shared" ca="1" si="59"/>
        <v>1103.9349999999999</v>
      </c>
      <c r="K94" s="117">
        <f t="shared" ca="1" si="60"/>
        <v>1101.6949999999999</v>
      </c>
      <c r="L94" s="117">
        <f t="shared" ca="1" si="61"/>
        <v>1091.2249999999999</v>
      </c>
      <c r="M94" s="117">
        <f t="shared" ca="1" si="62"/>
        <v>1070.1849999999999</v>
      </c>
      <c r="N94" s="117">
        <f t="shared" ca="1" si="63"/>
        <v>1067.585</v>
      </c>
      <c r="O94" s="117">
        <f t="shared" ca="1" si="64"/>
        <v>1088.5250000000001</v>
      </c>
      <c r="P94" s="117">
        <f t="shared" ca="1" si="65"/>
        <v>1094.325</v>
      </c>
      <c r="Q94" s="117">
        <f t="shared" ca="1" si="66"/>
        <v>1081.5250000000001</v>
      </c>
      <c r="R94" s="117">
        <f t="shared" ca="1" si="67"/>
        <v>1092.4950000000001</v>
      </c>
      <c r="S94" s="117">
        <f t="shared" ca="1" si="68"/>
        <v>1061.0450000000001</v>
      </c>
      <c r="T94" s="117">
        <f t="shared" ca="1" si="69"/>
        <v>1063.135</v>
      </c>
      <c r="U94" s="117">
        <f t="shared" ca="1" si="70"/>
        <v>1012.375</v>
      </c>
      <c r="V94" s="117">
        <f t="shared" ca="1" si="71"/>
        <v>992.71500000000003</v>
      </c>
      <c r="W94" s="117">
        <f t="shared" ca="1" si="72"/>
        <v>963.13499999999999</v>
      </c>
      <c r="X94" s="117">
        <f t="shared" ca="1" si="73"/>
        <v>962.5150000000001</v>
      </c>
      <c r="Y94" s="117">
        <f t="shared" ca="1" si="74"/>
        <v>933.08500000000004</v>
      </c>
      <c r="Z94" s="34"/>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row>
    <row r="95" spans="1:50" s="21" customFormat="1" ht="18.75">
      <c r="A95" s="26">
        <v>6</v>
      </c>
      <c r="B95" s="117">
        <f t="shared" ca="1" si="51"/>
        <v>980.53500000000008</v>
      </c>
      <c r="C95" s="117">
        <f t="shared" ca="1" si="52"/>
        <v>959.04500000000007</v>
      </c>
      <c r="D95" s="117">
        <f t="shared" ca="1" si="53"/>
        <v>888.32500000000005</v>
      </c>
      <c r="E95" s="117">
        <f t="shared" ca="1" si="54"/>
        <v>868.86500000000001</v>
      </c>
      <c r="F95" s="117">
        <f t="shared" ca="1" si="55"/>
        <v>890.875</v>
      </c>
      <c r="G95" s="117">
        <f t="shared" ca="1" si="56"/>
        <v>957.66499999999996</v>
      </c>
      <c r="H95" s="117">
        <f t="shared" ca="1" si="57"/>
        <v>1010.835</v>
      </c>
      <c r="I95" s="117">
        <f t="shared" ca="1" si="58"/>
        <v>1014.6750000000001</v>
      </c>
      <c r="J95" s="117">
        <f t="shared" ca="1" si="59"/>
        <v>1022.4450000000001</v>
      </c>
      <c r="K95" s="117">
        <f t="shared" ca="1" si="60"/>
        <v>1023.015</v>
      </c>
      <c r="L95" s="117">
        <f t="shared" ca="1" si="61"/>
        <v>1023.605</v>
      </c>
      <c r="M95" s="117">
        <f t="shared" ca="1" si="62"/>
        <v>1019.6750000000001</v>
      </c>
      <c r="N95" s="117">
        <f t="shared" ca="1" si="63"/>
        <v>1017.825</v>
      </c>
      <c r="O95" s="117">
        <f t="shared" ca="1" si="64"/>
        <v>1019.1550000000001</v>
      </c>
      <c r="P95" s="117">
        <f t="shared" ca="1" si="65"/>
        <v>1019.995</v>
      </c>
      <c r="Q95" s="117">
        <f t="shared" ca="1" si="66"/>
        <v>1022.095</v>
      </c>
      <c r="R95" s="117">
        <f t="shared" ca="1" si="67"/>
        <v>1021.8850000000001</v>
      </c>
      <c r="S95" s="117">
        <f t="shared" ca="1" si="68"/>
        <v>1006.615</v>
      </c>
      <c r="T95" s="117">
        <f t="shared" ca="1" si="69"/>
        <v>1019.495</v>
      </c>
      <c r="U95" s="117">
        <f t="shared" ca="1" si="70"/>
        <v>1037.2250000000001</v>
      </c>
      <c r="V95" s="117">
        <f t="shared" ca="1" si="71"/>
        <v>1034.665</v>
      </c>
      <c r="W95" s="117">
        <f t="shared" ca="1" si="72"/>
        <v>1021.4950000000001</v>
      </c>
      <c r="X95" s="117">
        <f t="shared" ca="1" si="73"/>
        <v>1003.6150000000001</v>
      </c>
      <c r="Y95" s="117">
        <f t="shared" ca="1" si="74"/>
        <v>980.77499999999998</v>
      </c>
      <c r="Z95" s="34"/>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row>
    <row r="96" spans="1:50" s="21" customFormat="1" ht="18.75">
      <c r="A96" s="26">
        <v>7</v>
      </c>
      <c r="B96" s="117">
        <f t="shared" ca="1" si="51"/>
        <v>983.85500000000002</v>
      </c>
      <c r="C96" s="117">
        <f t="shared" ca="1" si="52"/>
        <v>963.68500000000006</v>
      </c>
      <c r="D96" s="117">
        <f t="shared" ca="1" si="53"/>
        <v>934.54500000000007</v>
      </c>
      <c r="E96" s="117">
        <f t="shared" ca="1" si="54"/>
        <v>911.245</v>
      </c>
      <c r="F96" s="117">
        <f t="shared" ca="1" si="55"/>
        <v>931.02500000000009</v>
      </c>
      <c r="G96" s="117">
        <f t="shared" ca="1" si="56"/>
        <v>990.03500000000008</v>
      </c>
      <c r="H96" s="117">
        <f t="shared" ca="1" si="57"/>
        <v>1011.365</v>
      </c>
      <c r="I96" s="117">
        <f t="shared" ca="1" si="58"/>
        <v>1012.6950000000001</v>
      </c>
      <c r="J96" s="117">
        <f t="shared" ca="1" si="59"/>
        <v>1019.715</v>
      </c>
      <c r="K96" s="117">
        <f t="shared" ca="1" si="60"/>
        <v>1055.4649999999999</v>
      </c>
      <c r="L96" s="117">
        <f t="shared" ca="1" si="61"/>
        <v>1053.625</v>
      </c>
      <c r="M96" s="117">
        <f t="shared" ca="1" si="62"/>
        <v>1047.2150000000001</v>
      </c>
      <c r="N96" s="117">
        <f t="shared" ca="1" si="63"/>
        <v>1017.8150000000001</v>
      </c>
      <c r="O96" s="117">
        <f t="shared" ca="1" si="64"/>
        <v>1019.2950000000001</v>
      </c>
      <c r="P96" s="117">
        <f t="shared" ca="1" si="65"/>
        <v>1015.4450000000001</v>
      </c>
      <c r="Q96" s="117">
        <f t="shared" ca="1" si="66"/>
        <v>1017.6050000000001</v>
      </c>
      <c r="R96" s="117">
        <f t="shared" ca="1" si="67"/>
        <v>1017.965</v>
      </c>
      <c r="S96" s="117">
        <f t="shared" ca="1" si="68"/>
        <v>1006.155</v>
      </c>
      <c r="T96" s="117">
        <f t="shared" ca="1" si="69"/>
        <v>1012.485</v>
      </c>
      <c r="U96" s="117">
        <f t="shared" ca="1" si="70"/>
        <v>1035.135</v>
      </c>
      <c r="V96" s="117">
        <f t="shared" ca="1" si="71"/>
        <v>1032.335</v>
      </c>
      <c r="W96" s="117">
        <f t="shared" ca="1" si="72"/>
        <v>1018.345</v>
      </c>
      <c r="X96" s="117">
        <f t="shared" ca="1" si="73"/>
        <v>1001.575</v>
      </c>
      <c r="Y96" s="117">
        <f t="shared" ca="1" si="74"/>
        <v>975.23500000000013</v>
      </c>
      <c r="Z96" s="34"/>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row>
    <row r="97" spans="1:50" s="21" customFormat="1" ht="18.75">
      <c r="A97" s="26">
        <v>8</v>
      </c>
      <c r="B97" s="117">
        <f t="shared" ca="1" si="51"/>
        <v>988.82500000000005</v>
      </c>
      <c r="C97" s="117">
        <f t="shared" ca="1" si="52"/>
        <v>982.83500000000004</v>
      </c>
      <c r="D97" s="117">
        <f t="shared" ca="1" si="53"/>
        <v>932.40499999999997</v>
      </c>
      <c r="E97" s="117">
        <f t="shared" ca="1" si="54"/>
        <v>917.86500000000001</v>
      </c>
      <c r="F97" s="117">
        <f t="shared" ca="1" si="55"/>
        <v>936.59500000000003</v>
      </c>
      <c r="G97" s="117">
        <f t="shared" ca="1" si="56"/>
        <v>964.60500000000002</v>
      </c>
      <c r="H97" s="117">
        <f t="shared" ca="1" si="57"/>
        <v>990.73500000000001</v>
      </c>
      <c r="I97" s="117">
        <f t="shared" ca="1" si="58"/>
        <v>999.15499999999997</v>
      </c>
      <c r="J97" s="117">
        <f t="shared" ca="1" si="59"/>
        <v>1010.4850000000001</v>
      </c>
      <c r="K97" s="117">
        <f t="shared" ca="1" si="60"/>
        <v>1014.1850000000001</v>
      </c>
      <c r="L97" s="117">
        <f t="shared" ca="1" si="61"/>
        <v>1056.7349999999999</v>
      </c>
      <c r="M97" s="117">
        <f t="shared" ca="1" si="62"/>
        <v>1047.365</v>
      </c>
      <c r="N97" s="117">
        <f t="shared" ca="1" si="63"/>
        <v>1007.575</v>
      </c>
      <c r="O97" s="117">
        <f t="shared" ca="1" si="64"/>
        <v>1011.075</v>
      </c>
      <c r="P97" s="117">
        <f t="shared" ca="1" si="65"/>
        <v>1014.5450000000001</v>
      </c>
      <c r="Q97" s="117">
        <f t="shared" ca="1" si="66"/>
        <v>1037.7850000000001</v>
      </c>
      <c r="R97" s="117">
        <f t="shared" ca="1" si="67"/>
        <v>1014.9250000000001</v>
      </c>
      <c r="S97" s="117">
        <f t="shared" ca="1" si="68"/>
        <v>1009.075</v>
      </c>
      <c r="T97" s="117">
        <f t="shared" ca="1" si="69"/>
        <v>1010.1850000000001</v>
      </c>
      <c r="U97" s="117">
        <f t="shared" ca="1" si="70"/>
        <v>1063.7249999999999</v>
      </c>
      <c r="V97" s="117">
        <f t="shared" ca="1" si="71"/>
        <v>1089.645</v>
      </c>
      <c r="W97" s="117">
        <f t="shared" ca="1" si="72"/>
        <v>1086.7550000000001</v>
      </c>
      <c r="X97" s="117">
        <f t="shared" ca="1" si="73"/>
        <v>1011.6950000000001</v>
      </c>
      <c r="Y97" s="117">
        <f t="shared" ca="1" si="74"/>
        <v>1001.4350000000001</v>
      </c>
      <c r="Z97" s="34"/>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row>
    <row r="98" spans="1:50" s="21" customFormat="1" ht="18.75">
      <c r="A98" s="26">
        <v>9</v>
      </c>
      <c r="B98" s="117">
        <f t="shared" ca="1" si="51"/>
        <v>961.62500000000011</v>
      </c>
      <c r="C98" s="117">
        <f t="shared" ca="1" si="52"/>
        <v>944.21500000000003</v>
      </c>
      <c r="D98" s="117">
        <f t="shared" ca="1" si="53"/>
        <v>919.40500000000009</v>
      </c>
      <c r="E98" s="117">
        <f t="shared" ca="1" si="54"/>
        <v>920.72500000000002</v>
      </c>
      <c r="F98" s="117">
        <f t="shared" ca="1" si="55"/>
        <v>921.98500000000001</v>
      </c>
      <c r="G98" s="117">
        <f t="shared" ca="1" si="56"/>
        <v>934.23500000000001</v>
      </c>
      <c r="H98" s="117">
        <f t="shared" ca="1" si="57"/>
        <v>943.40499999999997</v>
      </c>
      <c r="I98" s="117">
        <f t="shared" ca="1" si="58"/>
        <v>972.68500000000006</v>
      </c>
      <c r="J98" s="117">
        <f t="shared" ca="1" si="59"/>
        <v>987.80500000000006</v>
      </c>
      <c r="K98" s="117">
        <f t="shared" ca="1" si="60"/>
        <v>991.495</v>
      </c>
      <c r="L98" s="117">
        <f t="shared" ca="1" si="61"/>
        <v>1011.325</v>
      </c>
      <c r="M98" s="117">
        <f t="shared" ca="1" si="62"/>
        <v>998.95500000000004</v>
      </c>
      <c r="N98" s="117">
        <f t="shared" ca="1" si="63"/>
        <v>994.76499999999999</v>
      </c>
      <c r="O98" s="117">
        <f t="shared" ca="1" si="64"/>
        <v>997.80500000000006</v>
      </c>
      <c r="P98" s="117">
        <f t="shared" ca="1" si="65"/>
        <v>1001.375</v>
      </c>
      <c r="Q98" s="117">
        <f t="shared" ca="1" si="66"/>
        <v>1007.4250000000001</v>
      </c>
      <c r="R98" s="117">
        <f t="shared" ca="1" si="67"/>
        <v>1012.1850000000001</v>
      </c>
      <c r="S98" s="117">
        <f t="shared" ca="1" si="68"/>
        <v>989.58500000000004</v>
      </c>
      <c r="T98" s="117">
        <f t="shared" ca="1" si="69"/>
        <v>1001.885</v>
      </c>
      <c r="U98" s="117">
        <f t="shared" ca="1" si="70"/>
        <v>1014.7950000000001</v>
      </c>
      <c r="V98" s="117">
        <f t="shared" ca="1" si="71"/>
        <v>1011.3950000000001</v>
      </c>
      <c r="W98" s="117">
        <f t="shared" ca="1" si="72"/>
        <v>1006.365</v>
      </c>
      <c r="X98" s="117">
        <f t="shared" ca="1" si="73"/>
        <v>1007.825</v>
      </c>
      <c r="Y98" s="117">
        <f t="shared" ca="1" si="74"/>
        <v>997.55500000000006</v>
      </c>
      <c r="Z98" s="34"/>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row>
    <row r="99" spans="1:50" s="21" customFormat="1" ht="18.75">
      <c r="A99" s="26">
        <v>10</v>
      </c>
      <c r="B99" s="117">
        <f t="shared" ca="1" si="51"/>
        <v>954.5150000000001</v>
      </c>
      <c r="C99" s="117">
        <f t="shared" ca="1" si="52"/>
        <v>944.95500000000004</v>
      </c>
      <c r="D99" s="117">
        <f t="shared" ca="1" si="53"/>
        <v>931.33500000000004</v>
      </c>
      <c r="E99" s="117">
        <f t="shared" ca="1" si="54"/>
        <v>937.00500000000011</v>
      </c>
      <c r="F99" s="117">
        <f t="shared" ca="1" si="55"/>
        <v>968.005</v>
      </c>
      <c r="G99" s="117">
        <f t="shared" ca="1" si="56"/>
        <v>1006.535</v>
      </c>
      <c r="H99" s="117">
        <f t="shared" ca="1" si="57"/>
        <v>1006.615</v>
      </c>
      <c r="I99" s="117">
        <f t="shared" ca="1" si="58"/>
        <v>1022.135</v>
      </c>
      <c r="J99" s="117">
        <f t="shared" ca="1" si="59"/>
        <v>1023.765</v>
      </c>
      <c r="K99" s="117">
        <f t="shared" ca="1" si="60"/>
        <v>1025.2850000000001</v>
      </c>
      <c r="L99" s="117">
        <f t="shared" ca="1" si="61"/>
        <v>1043.6750000000002</v>
      </c>
      <c r="M99" s="117">
        <f t="shared" ca="1" si="62"/>
        <v>1044.2750000000001</v>
      </c>
      <c r="N99" s="117">
        <f t="shared" ca="1" si="63"/>
        <v>1036.6850000000002</v>
      </c>
      <c r="O99" s="117">
        <f t="shared" ca="1" si="64"/>
        <v>1037.335</v>
      </c>
      <c r="P99" s="117">
        <f t="shared" ca="1" si="65"/>
        <v>1032.325</v>
      </c>
      <c r="Q99" s="117">
        <f t="shared" ca="1" si="66"/>
        <v>1031.135</v>
      </c>
      <c r="R99" s="117">
        <f t="shared" ca="1" si="67"/>
        <v>1029.105</v>
      </c>
      <c r="S99" s="117">
        <f t="shared" ca="1" si="68"/>
        <v>1021.4350000000001</v>
      </c>
      <c r="T99" s="117">
        <f t="shared" ca="1" si="69"/>
        <v>1013.825</v>
      </c>
      <c r="U99" s="117">
        <f t="shared" ca="1" si="70"/>
        <v>1022.4150000000001</v>
      </c>
      <c r="V99" s="117">
        <f t="shared" ca="1" si="71"/>
        <v>1017.2650000000001</v>
      </c>
      <c r="W99" s="117">
        <f t="shared" ca="1" si="72"/>
        <v>1008.635</v>
      </c>
      <c r="X99" s="117">
        <f t="shared" ca="1" si="73"/>
        <v>1011.625</v>
      </c>
      <c r="Y99" s="117">
        <f t="shared" ca="1" si="74"/>
        <v>1014.0550000000001</v>
      </c>
      <c r="Z99" s="34"/>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row>
    <row r="100" spans="1:50" s="21" customFormat="1" ht="18.75">
      <c r="A100" s="26">
        <v>11</v>
      </c>
      <c r="B100" s="117">
        <f t="shared" ca="1" si="51"/>
        <v>978.8850000000001</v>
      </c>
      <c r="C100" s="117">
        <f t="shared" ca="1" si="52"/>
        <v>965.6450000000001</v>
      </c>
      <c r="D100" s="117">
        <f t="shared" ca="1" si="53"/>
        <v>944.44500000000005</v>
      </c>
      <c r="E100" s="117">
        <f t="shared" ca="1" si="54"/>
        <v>935.48500000000001</v>
      </c>
      <c r="F100" s="117">
        <f t="shared" ca="1" si="55"/>
        <v>997.70500000000004</v>
      </c>
      <c r="G100" s="117">
        <f t="shared" ca="1" si="56"/>
        <v>1019.075</v>
      </c>
      <c r="H100" s="117">
        <f t="shared" ca="1" si="57"/>
        <v>1018.1250000000001</v>
      </c>
      <c r="I100" s="117">
        <f t="shared" ca="1" si="58"/>
        <v>1033.2350000000001</v>
      </c>
      <c r="J100" s="117">
        <f t="shared" ca="1" si="59"/>
        <v>1047.9650000000001</v>
      </c>
      <c r="K100" s="117">
        <f t="shared" ca="1" si="60"/>
        <v>1036.345</v>
      </c>
      <c r="L100" s="117">
        <f t="shared" ca="1" si="61"/>
        <v>1045.5050000000001</v>
      </c>
      <c r="M100" s="117">
        <f t="shared" ca="1" si="62"/>
        <v>1056.7649999999999</v>
      </c>
      <c r="N100" s="117">
        <f t="shared" ca="1" si="63"/>
        <v>1055.9749999999999</v>
      </c>
      <c r="O100" s="117">
        <f t="shared" ca="1" si="64"/>
        <v>1066.595</v>
      </c>
      <c r="P100" s="117">
        <f t="shared" ca="1" si="65"/>
        <v>1063.3249999999998</v>
      </c>
      <c r="Q100" s="117">
        <f t="shared" ca="1" si="66"/>
        <v>1054.2449999999999</v>
      </c>
      <c r="R100" s="117">
        <f t="shared" ca="1" si="67"/>
        <v>1043.385</v>
      </c>
      <c r="S100" s="117">
        <f t="shared" ca="1" si="68"/>
        <v>1022.985</v>
      </c>
      <c r="T100" s="117">
        <f t="shared" ca="1" si="69"/>
        <v>1015.645</v>
      </c>
      <c r="U100" s="117">
        <f t="shared" ca="1" si="70"/>
        <v>1043.7750000000001</v>
      </c>
      <c r="V100" s="117">
        <f t="shared" ca="1" si="71"/>
        <v>1052.395</v>
      </c>
      <c r="W100" s="117">
        <f t="shared" ca="1" si="72"/>
        <v>1038.425</v>
      </c>
      <c r="X100" s="117">
        <f t="shared" ca="1" si="73"/>
        <v>1041.115</v>
      </c>
      <c r="Y100" s="117">
        <f t="shared" ca="1" si="74"/>
        <v>1006.9950000000001</v>
      </c>
      <c r="Z100" s="34"/>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row>
    <row r="101" spans="1:50" s="21" customFormat="1" ht="18.75">
      <c r="A101" s="26">
        <v>12</v>
      </c>
      <c r="B101" s="117">
        <f t="shared" ca="1" si="51"/>
        <v>929.97500000000014</v>
      </c>
      <c r="C101" s="117">
        <f t="shared" ca="1" si="52"/>
        <v>912.47500000000014</v>
      </c>
      <c r="D101" s="117">
        <f t="shared" ca="1" si="53"/>
        <v>892.80500000000006</v>
      </c>
      <c r="E101" s="117">
        <f t="shared" ca="1" si="54"/>
        <v>864.745</v>
      </c>
      <c r="F101" s="117">
        <f t="shared" ca="1" si="55"/>
        <v>867.37500000000011</v>
      </c>
      <c r="G101" s="117">
        <f t="shared" ca="1" si="56"/>
        <v>917.125</v>
      </c>
      <c r="H101" s="117">
        <f t="shared" ca="1" si="57"/>
        <v>924.84500000000003</v>
      </c>
      <c r="I101" s="117">
        <f t="shared" ca="1" si="58"/>
        <v>943.35500000000002</v>
      </c>
      <c r="J101" s="117">
        <f t="shared" ca="1" si="59"/>
        <v>960.34500000000003</v>
      </c>
      <c r="K101" s="117">
        <f t="shared" ca="1" si="60"/>
        <v>960.96500000000003</v>
      </c>
      <c r="L101" s="117">
        <f t="shared" ca="1" si="61"/>
        <v>969.02500000000009</v>
      </c>
      <c r="M101" s="117">
        <f t="shared" ca="1" si="62"/>
        <v>971.54499999999996</v>
      </c>
      <c r="N101" s="117">
        <f t="shared" ca="1" si="63"/>
        <v>969.94500000000005</v>
      </c>
      <c r="O101" s="117">
        <f t="shared" ca="1" si="64"/>
        <v>978.41499999999996</v>
      </c>
      <c r="P101" s="117">
        <f t="shared" ca="1" si="65"/>
        <v>982.92500000000007</v>
      </c>
      <c r="Q101" s="117">
        <f t="shared" ca="1" si="66"/>
        <v>988.57500000000005</v>
      </c>
      <c r="R101" s="117">
        <f t="shared" ca="1" si="67"/>
        <v>988.03499999999997</v>
      </c>
      <c r="S101" s="117">
        <f t="shared" ca="1" si="68"/>
        <v>958.52500000000009</v>
      </c>
      <c r="T101" s="117">
        <f t="shared" ca="1" si="69"/>
        <v>972.49500000000012</v>
      </c>
      <c r="U101" s="117">
        <f t="shared" ca="1" si="70"/>
        <v>986.05500000000006</v>
      </c>
      <c r="V101" s="117">
        <f t="shared" ca="1" si="71"/>
        <v>1004.0150000000001</v>
      </c>
      <c r="W101" s="117">
        <f t="shared" ca="1" si="72"/>
        <v>985.43499999999995</v>
      </c>
      <c r="X101" s="117">
        <f t="shared" ca="1" si="73"/>
        <v>989.80500000000006</v>
      </c>
      <c r="Y101" s="117">
        <f t="shared" ca="1" si="74"/>
        <v>954.125</v>
      </c>
      <c r="Z101" s="34"/>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row>
    <row r="102" spans="1:50" s="21" customFormat="1" ht="18.75">
      <c r="A102" s="26">
        <v>13</v>
      </c>
      <c r="B102" s="117">
        <f t="shared" ca="1" si="51"/>
        <v>864.95500000000004</v>
      </c>
      <c r="C102" s="117">
        <f t="shared" ca="1" si="52"/>
        <v>853.87500000000011</v>
      </c>
      <c r="D102" s="117">
        <f t="shared" ca="1" si="53"/>
        <v>837.89499999999998</v>
      </c>
      <c r="E102" s="117">
        <f t="shared" ca="1" si="54"/>
        <v>821.10500000000002</v>
      </c>
      <c r="F102" s="117">
        <f t="shared" ca="1" si="55"/>
        <v>888.24500000000012</v>
      </c>
      <c r="G102" s="117">
        <f t="shared" ca="1" si="56"/>
        <v>923.02500000000009</v>
      </c>
      <c r="H102" s="117">
        <f t="shared" ca="1" si="57"/>
        <v>924.66500000000008</v>
      </c>
      <c r="I102" s="117">
        <f t="shared" ca="1" si="58"/>
        <v>932.995</v>
      </c>
      <c r="J102" s="117">
        <f t="shared" ca="1" si="59"/>
        <v>939.375</v>
      </c>
      <c r="K102" s="117">
        <f t="shared" ca="1" si="60"/>
        <v>973.61500000000001</v>
      </c>
      <c r="L102" s="117">
        <f t="shared" ca="1" si="61"/>
        <v>977.44500000000005</v>
      </c>
      <c r="M102" s="117">
        <f t="shared" ca="1" si="62"/>
        <v>945.1350000000001</v>
      </c>
      <c r="N102" s="117">
        <f t="shared" ca="1" si="63"/>
        <v>942.81500000000005</v>
      </c>
      <c r="O102" s="117">
        <f t="shared" ca="1" si="64"/>
        <v>945.56500000000005</v>
      </c>
      <c r="P102" s="117">
        <f t="shared" ca="1" si="65"/>
        <v>947.8850000000001</v>
      </c>
      <c r="Q102" s="117">
        <f t="shared" ca="1" si="66"/>
        <v>946.95500000000004</v>
      </c>
      <c r="R102" s="117">
        <f t="shared" ca="1" si="67"/>
        <v>941.73500000000001</v>
      </c>
      <c r="S102" s="117">
        <f t="shared" ca="1" si="68"/>
        <v>930.83500000000004</v>
      </c>
      <c r="T102" s="117">
        <f t="shared" ca="1" si="69"/>
        <v>939.45500000000004</v>
      </c>
      <c r="U102" s="117">
        <f t="shared" ca="1" si="70"/>
        <v>945.03500000000008</v>
      </c>
      <c r="V102" s="117">
        <f t="shared" ca="1" si="71"/>
        <v>948.34500000000003</v>
      </c>
      <c r="W102" s="117">
        <f t="shared" ca="1" si="72"/>
        <v>935.96500000000003</v>
      </c>
      <c r="X102" s="117">
        <f t="shared" ca="1" si="73"/>
        <v>935.08500000000004</v>
      </c>
      <c r="Y102" s="117">
        <f t="shared" ca="1" si="74"/>
        <v>908.11500000000001</v>
      </c>
      <c r="Z102" s="34"/>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row>
    <row r="103" spans="1:50" s="21" customFormat="1" ht="18.75">
      <c r="A103" s="26">
        <v>14</v>
      </c>
      <c r="B103" s="117">
        <f t="shared" ca="1" si="51"/>
        <v>882.625</v>
      </c>
      <c r="C103" s="117">
        <f t="shared" ca="1" si="52"/>
        <v>876.80499999999995</v>
      </c>
      <c r="D103" s="117">
        <f t="shared" ca="1" si="53"/>
        <v>860.25500000000011</v>
      </c>
      <c r="E103" s="117">
        <f t="shared" ca="1" si="54"/>
        <v>891.125</v>
      </c>
      <c r="F103" s="117">
        <f t="shared" ca="1" si="55"/>
        <v>891.74500000000012</v>
      </c>
      <c r="G103" s="117">
        <f t="shared" ca="1" si="56"/>
        <v>939.56500000000005</v>
      </c>
      <c r="H103" s="117">
        <f t="shared" ca="1" si="57"/>
        <v>939.14499999999998</v>
      </c>
      <c r="I103" s="117">
        <f t="shared" ca="1" si="58"/>
        <v>943.03499999999997</v>
      </c>
      <c r="J103" s="117">
        <f t="shared" ca="1" si="59"/>
        <v>954.16500000000008</v>
      </c>
      <c r="K103" s="117">
        <f t="shared" ca="1" si="60"/>
        <v>942.60500000000002</v>
      </c>
      <c r="L103" s="117">
        <f t="shared" ca="1" si="61"/>
        <v>968.57500000000005</v>
      </c>
      <c r="M103" s="117">
        <f t="shared" ca="1" si="62"/>
        <v>953.08500000000004</v>
      </c>
      <c r="N103" s="117">
        <f t="shared" ca="1" si="63"/>
        <v>948.22500000000002</v>
      </c>
      <c r="O103" s="117">
        <f t="shared" ca="1" si="64"/>
        <v>964.23500000000001</v>
      </c>
      <c r="P103" s="117">
        <f t="shared" ca="1" si="65"/>
        <v>962.28500000000008</v>
      </c>
      <c r="Q103" s="117">
        <f t="shared" ca="1" si="66"/>
        <v>957.19500000000005</v>
      </c>
      <c r="R103" s="117">
        <f t="shared" ca="1" si="67"/>
        <v>953.60500000000002</v>
      </c>
      <c r="S103" s="117">
        <f t="shared" ca="1" si="68"/>
        <v>936.16499999999996</v>
      </c>
      <c r="T103" s="117">
        <f t="shared" ca="1" si="69"/>
        <v>934.95500000000004</v>
      </c>
      <c r="U103" s="117">
        <f t="shared" ca="1" si="70"/>
        <v>944.92500000000007</v>
      </c>
      <c r="V103" s="117">
        <f t="shared" ca="1" si="71"/>
        <v>950.63499999999999</v>
      </c>
      <c r="W103" s="117">
        <f t="shared" ca="1" si="72"/>
        <v>933.80500000000006</v>
      </c>
      <c r="X103" s="117">
        <f t="shared" ca="1" si="73"/>
        <v>933.81500000000005</v>
      </c>
      <c r="Y103" s="117">
        <f t="shared" ca="1" si="74"/>
        <v>911.29500000000007</v>
      </c>
      <c r="Z103" s="34"/>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row>
    <row r="104" spans="1:50" s="21" customFormat="1" ht="18.75">
      <c r="A104" s="26">
        <v>15</v>
      </c>
      <c r="B104" s="117">
        <f t="shared" ca="1" si="51"/>
        <v>939.96500000000003</v>
      </c>
      <c r="C104" s="117">
        <f t="shared" ca="1" si="52"/>
        <v>935.76499999999999</v>
      </c>
      <c r="D104" s="117">
        <f t="shared" ca="1" si="53"/>
        <v>904.76499999999999</v>
      </c>
      <c r="E104" s="117">
        <f t="shared" ca="1" si="54"/>
        <v>922.755</v>
      </c>
      <c r="F104" s="117">
        <f t="shared" ca="1" si="55"/>
        <v>942.51499999999999</v>
      </c>
      <c r="G104" s="117">
        <f t="shared" ca="1" si="56"/>
        <v>978.94500000000005</v>
      </c>
      <c r="H104" s="117">
        <f t="shared" ca="1" si="57"/>
        <v>985.04499999999996</v>
      </c>
      <c r="I104" s="117">
        <f t="shared" ca="1" si="58"/>
        <v>999.04499999999996</v>
      </c>
      <c r="J104" s="117">
        <f t="shared" ca="1" si="59"/>
        <v>1014.6450000000001</v>
      </c>
      <c r="K104" s="117">
        <f t="shared" ca="1" si="60"/>
        <v>1024.4449999999999</v>
      </c>
      <c r="L104" s="117">
        <f t="shared" ca="1" si="61"/>
        <v>1017.4750000000001</v>
      </c>
      <c r="M104" s="117">
        <f t="shared" ca="1" si="62"/>
        <v>1014.735</v>
      </c>
      <c r="N104" s="117">
        <f t="shared" ca="1" si="63"/>
        <v>1014.5250000000001</v>
      </c>
      <c r="O104" s="117">
        <f t="shared" ca="1" si="64"/>
        <v>1022.615</v>
      </c>
      <c r="P104" s="117">
        <f t="shared" ca="1" si="65"/>
        <v>1024.925</v>
      </c>
      <c r="Q104" s="117">
        <f t="shared" ca="1" si="66"/>
        <v>1025.125</v>
      </c>
      <c r="R104" s="117">
        <f t="shared" ca="1" si="67"/>
        <v>1020.1849999999999</v>
      </c>
      <c r="S104" s="117">
        <f t="shared" ca="1" si="68"/>
        <v>1004.6550000000001</v>
      </c>
      <c r="T104" s="117">
        <f t="shared" ca="1" si="69"/>
        <v>1016.105</v>
      </c>
      <c r="U104" s="117">
        <f t="shared" ca="1" si="70"/>
        <v>1020.0549999999999</v>
      </c>
      <c r="V104" s="117">
        <f t="shared" ca="1" si="71"/>
        <v>1011.575</v>
      </c>
      <c r="W104" s="117">
        <f t="shared" ca="1" si="72"/>
        <v>1005.535</v>
      </c>
      <c r="X104" s="117">
        <f t="shared" ca="1" si="73"/>
        <v>1005.645</v>
      </c>
      <c r="Y104" s="117">
        <f t="shared" ca="1" si="74"/>
        <v>969.32500000000005</v>
      </c>
      <c r="Z104" s="34"/>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row>
    <row r="105" spans="1:50" s="21" customFormat="1" ht="18.75">
      <c r="A105" s="26">
        <v>16</v>
      </c>
      <c r="B105" s="117">
        <f t="shared" ca="1" si="51"/>
        <v>943.13499999999999</v>
      </c>
      <c r="C105" s="117">
        <f t="shared" ca="1" si="52"/>
        <v>934.58500000000004</v>
      </c>
      <c r="D105" s="117">
        <f t="shared" ca="1" si="53"/>
        <v>907.57500000000005</v>
      </c>
      <c r="E105" s="117">
        <f t="shared" ca="1" si="54"/>
        <v>907.11500000000001</v>
      </c>
      <c r="F105" s="117">
        <f t="shared" ca="1" si="55"/>
        <v>919.30500000000006</v>
      </c>
      <c r="G105" s="117">
        <f t="shared" ca="1" si="56"/>
        <v>953.33500000000004</v>
      </c>
      <c r="H105" s="117">
        <f t="shared" ca="1" si="57"/>
        <v>969.07500000000005</v>
      </c>
      <c r="I105" s="117">
        <f t="shared" ca="1" si="58"/>
        <v>981.90499999999997</v>
      </c>
      <c r="J105" s="117">
        <f t="shared" ca="1" si="59"/>
        <v>1001.115</v>
      </c>
      <c r="K105" s="117">
        <f t="shared" ca="1" si="60"/>
        <v>1011.9250000000001</v>
      </c>
      <c r="L105" s="117">
        <f t="shared" ca="1" si="61"/>
        <v>1012.095</v>
      </c>
      <c r="M105" s="117">
        <f t="shared" ca="1" si="62"/>
        <v>1010.8650000000001</v>
      </c>
      <c r="N105" s="117">
        <f t="shared" ca="1" si="63"/>
        <v>1018.5550000000001</v>
      </c>
      <c r="O105" s="117">
        <f t="shared" ca="1" si="64"/>
        <v>1020.505</v>
      </c>
      <c r="P105" s="117">
        <f t="shared" ca="1" si="65"/>
        <v>1022.4050000000001</v>
      </c>
      <c r="Q105" s="117">
        <f t="shared" ca="1" si="66"/>
        <v>1029.1949999999999</v>
      </c>
      <c r="R105" s="117">
        <f t="shared" ca="1" si="67"/>
        <v>1023.5549999999999</v>
      </c>
      <c r="S105" s="117">
        <f t="shared" ca="1" si="68"/>
        <v>1017.4450000000001</v>
      </c>
      <c r="T105" s="117">
        <f t="shared" ca="1" si="69"/>
        <v>1019.525</v>
      </c>
      <c r="U105" s="117">
        <f t="shared" ca="1" si="70"/>
        <v>1022.0350000000001</v>
      </c>
      <c r="V105" s="117">
        <f t="shared" ca="1" si="71"/>
        <v>1009.105</v>
      </c>
      <c r="W105" s="117">
        <f t="shared" ca="1" si="72"/>
        <v>994.255</v>
      </c>
      <c r="X105" s="117">
        <f t="shared" ca="1" si="73"/>
        <v>994.71500000000003</v>
      </c>
      <c r="Y105" s="117">
        <f t="shared" ca="1" si="74"/>
        <v>966.36500000000001</v>
      </c>
      <c r="Z105" s="34"/>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row>
    <row r="106" spans="1:50" s="21" customFormat="1" ht="18.75">
      <c r="A106" s="26">
        <v>17</v>
      </c>
      <c r="B106" s="117">
        <f t="shared" ca="1" si="51"/>
        <v>903.15500000000009</v>
      </c>
      <c r="C106" s="117">
        <f t="shared" ca="1" si="52"/>
        <v>903.04500000000007</v>
      </c>
      <c r="D106" s="117">
        <f t="shared" ca="1" si="53"/>
        <v>899.96500000000003</v>
      </c>
      <c r="E106" s="117">
        <f t="shared" ca="1" si="54"/>
        <v>904.17500000000007</v>
      </c>
      <c r="F106" s="117">
        <f t="shared" ca="1" si="55"/>
        <v>945.48500000000001</v>
      </c>
      <c r="G106" s="117">
        <f t="shared" ca="1" si="56"/>
        <v>989.11500000000012</v>
      </c>
      <c r="H106" s="117">
        <f t="shared" ca="1" si="57"/>
        <v>991.31500000000005</v>
      </c>
      <c r="I106" s="117">
        <f t="shared" ca="1" si="58"/>
        <v>998.07500000000005</v>
      </c>
      <c r="J106" s="117">
        <f t="shared" ca="1" si="59"/>
        <v>1009.395</v>
      </c>
      <c r="K106" s="117">
        <f t="shared" ca="1" si="60"/>
        <v>1339.925</v>
      </c>
      <c r="L106" s="117">
        <f t="shared" ca="1" si="61"/>
        <v>1341.155</v>
      </c>
      <c r="M106" s="117">
        <f t="shared" ca="1" si="62"/>
        <v>1341.145</v>
      </c>
      <c r="N106" s="117">
        <f t="shared" ca="1" si="63"/>
        <v>1341.5049999999999</v>
      </c>
      <c r="O106" s="117">
        <f t="shared" ca="1" si="64"/>
        <v>1341.385</v>
      </c>
      <c r="P106" s="117">
        <f t="shared" ca="1" si="65"/>
        <v>1341.1849999999999</v>
      </c>
      <c r="Q106" s="117">
        <f t="shared" ca="1" si="66"/>
        <v>1340.9649999999999</v>
      </c>
      <c r="R106" s="117">
        <f t="shared" ca="1" si="67"/>
        <v>1006.8650000000001</v>
      </c>
      <c r="S106" s="117">
        <f t="shared" ca="1" si="68"/>
        <v>1341.905</v>
      </c>
      <c r="T106" s="117">
        <f t="shared" ca="1" si="69"/>
        <v>1342.0149999999999</v>
      </c>
      <c r="U106" s="117">
        <f t="shared" ca="1" si="70"/>
        <v>1341.7949999999998</v>
      </c>
      <c r="V106" s="117">
        <f t="shared" ca="1" si="71"/>
        <v>957.71500000000003</v>
      </c>
      <c r="W106" s="117">
        <f t="shared" ca="1" si="72"/>
        <v>950.79500000000007</v>
      </c>
      <c r="X106" s="117">
        <f t="shared" ca="1" si="73"/>
        <v>932.58500000000004</v>
      </c>
      <c r="Y106" s="117">
        <f t="shared" ca="1" si="74"/>
        <v>915.96500000000015</v>
      </c>
      <c r="Z106" s="34"/>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row>
    <row r="107" spans="1:50" s="21" customFormat="1" ht="18.75">
      <c r="A107" s="26">
        <v>18</v>
      </c>
      <c r="B107" s="117">
        <f t="shared" ca="1" si="51"/>
        <v>891.13499999999999</v>
      </c>
      <c r="C107" s="117">
        <f t="shared" ca="1" si="52"/>
        <v>905.99500000000012</v>
      </c>
      <c r="D107" s="117">
        <f t="shared" ca="1" si="53"/>
        <v>889.83500000000004</v>
      </c>
      <c r="E107" s="117">
        <f t="shared" ca="1" si="54"/>
        <v>896.54500000000007</v>
      </c>
      <c r="F107" s="117">
        <f t="shared" ca="1" si="55"/>
        <v>932.66499999999996</v>
      </c>
      <c r="G107" s="117">
        <f t="shared" ca="1" si="56"/>
        <v>1343.2849999999999</v>
      </c>
      <c r="H107" s="117">
        <f t="shared" ca="1" si="57"/>
        <v>1342.6249999999998</v>
      </c>
      <c r="I107" s="117">
        <f t="shared" ca="1" si="58"/>
        <v>1342.5349999999999</v>
      </c>
      <c r="J107" s="117">
        <f t="shared" ca="1" si="59"/>
        <v>1341.925</v>
      </c>
      <c r="K107" s="117">
        <f t="shared" ca="1" si="60"/>
        <v>1342.0049999999999</v>
      </c>
      <c r="L107" s="117">
        <f t="shared" ca="1" si="61"/>
        <v>1341.7649999999999</v>
      </c>
      <c r="M107" s="117">
        <f t="shared" ca="1" si="62"/>
        <v>1342.3249999999998</v>
      </c>
      <c r="N107" s="117">
        <f t="shared" ca="1" si="63"/>
        <v>1343.6349999999998</v>
      </c>
      <c r="O107" s="117">
        <f t="shared" ca="1" si="64"/>
        <v>1343.0649999999998</v>
      </c>
      <c r="P107" s="117">
        <f t="shared" ca="1" si="65"/>
        <v>1342.0449999999998</v>
      </c>
      <c r="Q107" s="117">
        <f t="shared" ca="1" si="66"/>
        <v>1341.7849999999999</v>
      </c>
      <c r="R107" s="117">
        <f t="shared" ca="1" si="67"/>
        <v>1341.0849999999998</v>
      </c>
      <c r="S107" s="117">
        <f t="shared" ca="1" si="68"/>
        <v>1342.7949999999998</v>
      </c>
      <c r="T107" s="117">
        <f t="shared" ca="1" si="69"/>
        <v>1342.6349999999998</v>
      </c>
      <c r="U107" s="117">
        <f t="shared" ca="1" si="70"/>
        <v>1341.9949999999999</v>
      </c>
      <c r="V107" s="117">
        <f t="shared" ca="1" si="71"/>
        <v>960.83500000000004</v>
      </c>
      <c r="W107" s="117">
        <f t="shared" ca="1" si="72"/>
        <v>951.55500000000006</v>
      </c>
      <c r="X107" s="117">
        <f t="shared" ca="1" si="73"/>
        <v>918.58500000000004</v>
      </c>
      <c r="Y107" s="117">
        <f t="shared" ca="1" si="74"/>
        <v>909.02500000000009</v>
      </c>
      <c r="Z107" s="34"/>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row>
    <row r="108" spans="1:50" s="21" customFormat="1" ht="18.75">
      <c r="A108" s="26">
        <v>19</v>
      </c>
      <c r="B108" s="117">
        <f t="shared" ca="1" si="51"/>
        <v>863.40500000000009</v>
      </c>
      <c r="C108" s="117">
        <f t="shared" ca="1" si="52"/>
        <v>861.08500000000004</v>
      </c>
      <c r="D108" s="117">
        <f t="shared" ca="1" si="53"/>
        <v>830.1450000000001</v>
      </c>
      <c r="E108" s="117">
        <f t="shared" ca="1" si="54"/>
        <v>843.93500000000006</v>
      </c>
      <c r="F108" s="117">
        <f t="shared" ca="1" si="55"/>
        <v>895.05500000000006</v>
      </c>
      <c r="G108" s="117">
        <f t="shared" ca="1" si="56"/>
        <v>932.64499999999998</v>
      </c>
      <c r="H108" s="117">
        <f t="shared" ca="1" si="57"/>
        <v>1341.5949999999998</v>
      </c>
      <c r="I108" s="117">
        <f t="shared" ca="1" si="58"/>
        <v>1341.4649999999999</v>
      </c>
      <c r="J108" s="117">
        <f t="shared" ca="1" si="59"/>
        <v>1340.5549999999998</v>
      </c>
      <c r="K108" s="117">
        <f t="shared" ca="1" si="60"/>
        <v>1340.8249999999998</v>
      </c>
      <c r="L108" s="117">
        <f t="shared" ca="1" si="61"/>
        <v>1340.7549999999999</v>
      </c>
      <c r="M108" s="117">
        <f t="shared" ca="1" si="62"/>
        <v>1340.5449999999998</v>
      </c>
      <c r="N108" s="117">
        <f t="shared" ca="1" si="63"/>
        <v>1341.0949999999998</v>
      </c>
      <c r="O108" s="117">
        <f t="shared" ca="1" si="64"/>
        <v>1342.3749999999998</v>
      </c>
      <c r="P108" s="117">
        <f t="shared" ca="1" si="65"/>
        <v>1342.405</v>
      </c>
      <c r="Q108" s="117">
        <f t="shared" ca="1" si="66"/>
        <v>1342.2949999999998</v>
      </c>
      <c r="R108" s="117">
        <f t="shared" ca="1" si="67"/>
        <v>1342.0749999999998</v>
      </c>
      <c r="S108" s="117">
        <f t="shared" ca="1" si="68"/>
        <v>1342.2849999999999</v>
      </c>
      <c r="T108" s="117">
        <f t="shared" ca="1" si="69"/>
        <v>1341.8349999999998</v>
      </c>
      <c r="U108" s="117">
        <f t="shared" ca="1" si="70"/>
        <v>1341.2849999999999</v>
      </c>
      <c r="V108" s="117">
        <f t="shared" ca="1" si="71"/>
        <v>1340.8049999999998</v>
      </c>
      <c r="W108" s="117">
        <f t="shared" ca="1" si="72"/>
        <v>924.36500000000001</v>
      </c>
      <c r="X108" s="117">
        <f t="shared" ca="1" si="73"/>
        <v>885.29500000000007</v>
      </c>
      <c r="Y108" s="117">
        <f t="shared" ca="1" si="74"/>
        <v>907.125</v>
      </c>
      <c r="Z108" s="34"/>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row>
    <row r="109" spans="1:50" s="21" customFormat="1" ht="18.75">
      <c r="A109" s="26">
        <v>20</v>
      </c>
      <c r="B109" s="117">
        <f t="shared" ca="1" si="51"/>
        <v>900.09500000000003</v>
      </c>
      <c r="C109" s="117">
        <f t="shared" ca="1" si="52"/>
        <v>897.17500000000007</v>
      </c>
      <c r="D109" s="117">
        <f t="shared" ca="1" si="53"/>
        <v>862.85500000000002</v>
      </c>
      <c r="E109" s="117">
        <f t="shared" ca="1" si="54"/>
        <v>870.48500000000013</v>
      </c>
      <c r="F109" s="117">
        <f t="shared" ca="1" si="55"/>
        <v>1343.175</v>
      </c>
      <c r="G109" s="117">
        <f t="shared" ca="1" si="56"/>
        <v>1341.175</v>
      </c>
      <c r="H109" s="117">
        <f t="shared" ca="1" si="57"/>
        <v>1343.0549999999998</v>
      </c>
      <c r="I109" s="117">
        <f t="shared" ca="1" si="58"/>
        <v>1342.8349999999998</v>
      </c>
      <c r="J109" s="117">
        <f t="shared" ca="1" si="59"/>
        <v>1341.4349999999999</v>
      </c>
      <c r="K109" s="117">
        <f t="shared" ca="1" si="60"/>
        <v>1341.5349999999999</v>
      </c>
      <c r="L109" s="117">
        <f t="shared" ca="1" si="61"/>
        <v>1341.4749999999999</v>
      </c>
      <c r="M109" s="117">
        <f t="shared" ca="1" si="62"/>
        <v>1341.2349999999999</v>
      </c>
      <c r="N109" s="117">
        <f t="shared" ca="1" si="63"/>
        <v>1341.7949999999998</v>
      </c>
      <c r="O109" s="117">
        <f t="shared" ca="1" si="64"/>
        <v>1343.5749999999998</v>
      </c>
      <c r="P109" s="117">
        <f t="shared" ca="1" si="65"/>
        <v>1343.3549999999998</v>
      </c>
      <c r="Q109" s="117">
        <f t="shared" ca="1" si="66"/>
        <v>1343.2749999999999</v>
      </c>
      <c r="R109" s="117">
        <f t="shared" ca="1" si="67"/>
        <v>1342.6849999999999</v>
      </c>
      <c r="S109" s="117">
        <f t="shared" ca="1" si="68"/>
        <v>1344.145</v>
      </c>
      <c r="T109" s="117">
        <f t="shared" ca="1" si="69"/>
        <v>1342.3249999999998</v>
      </c>
      <c r="U109" s="117">
        <f t="shared" ca="1" si="70"/>
        <v>1341.675</v>
      </c>
      <c r="V109" s="117">
        <f t="shared" ca="1" si="71"/>
        <v>1340.4849999999999</v>
      </c>
      <c r="W109" s="117">
        <f t="shared" ca="1" si="72"/>
        <v>940.11500000000001</v>
      </c>
      <c r="X109" s="117">
        <f t="shared" ca="1" si="73"/>
        <v>921.745</v>
      </c>
      <c r="Y109" s="117">
        <f t="shared" ca="1" si="74"/>
        <v>917.84500000000003</v>
      </c>
      <c r="Z109" s="34"/>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row>
    <row r="110" spans="1:50" s="21" customFormat="1" ht="18.75">
      <c r="A110" s="26">
        <v>21</v>
      </c>
      <c r="B110" s="117">
        <f t="shared" ca="1" si="51"/>
        <v>916.91500000000008</v>
      </c>
      <c r="C110" s="117">
        <f t="shared" ca="1" si="52"/>
        <v>916.1450000000001</v>
      </c>
      <c r="D110" s="117">
        <f t="shared" ca="1" si="53"/>
        <v>890.33500000000004</v>
      </c>
      <c r="E110" s="117">
        <f t="shared" ca="1" si="54"/>
        <v>907.01499999999999</v>
      </c>
      <c r="F110" s="117">
        <f t="shared" ca="1" si="55"/>
        <v>958.55500000000006</v>
      </c>
      <c r="G110" s="117">
        <f t="shared" ca="1" si="56"/>
        <v>1353.1849999999999</v>
      </c>
      <c r="H110" s="117">
        <f t="shared" ca="1" si="57"/>
        <v>1354.2449999999999</v>
      </c>
      <c r="I110" s="117">
        <f t="shared" ca="1" si="58"/>
        <v>1353.7549999999999</v>
      </c>
      <c r="J110" s="117">
        <f t="shared" ca="1" si="59"/>
        <v>1352.585</v>
      </c>
      <c r="K110" s="117">
        <f t="shared" ca="1" si="60"/>
        <v>1352.645</v>
      </c>
      <c r="L110" s="117">
        <f t="shared" ca="1" si="61"/>
        <v>1352.355</v>
      </c>
      <c r="M110" s="117">
        <f t="shared" ca="1" si="62"/>
        <v>1353.125</v>
      </c>
      <c r="N110" s="117">
        <f t="shared" ca="1" si="63"/>
        <v>1355.2249999999999</v>
      </c>
      <c r="O110" s="117">
        <f t="shared" ca="1" si="64"/>
        <v>1354.4349999999999</v>
      </c>
      <c r="P110" s="117">
        <f t="shared" ca="1" si="65"/>
        <v>1354.2449999999999</v>
      </c>
      <c r="Q110" s="117">
        <f t="shared" ca="1" si="66"/>
        <v>1353.7249999999999</v>
      </c>
      <c r="R110" s="117">
        <f t="shared" ca="1" si="67"/>
        <v>1353.125</v>
      </c>
      <c r="S110" s="117">
        <f t="shared" ca="1" si="68"/>
        <v>1354.355</v>
      </c>
      <c r="T110" s="117">
        <f t="shared" ca="1" si="69"/>
        <v>1352.855</v>
      </c>
      <c r="U110" s="117">
        <f t="shared" ca="1" si="70"/>
        <v>1352.2349999999999</v>
      </c>
      <c r="V110" s="117">
        <f t="shared" ca="1" si="71"/>
        <v>1350.8349999999998</v>
      </c>
      <c r="W110" s="117">
        <f t="shared" ca="1" si="72"/>
        <v>991.59500000000003</v>
      </c>
      <c r="X110" s="117">
        <f t="shared" ca="1" si="73"/>
        <v>951.16500000000008</v>
      </c>
      <c r="Y110" s="117">
        <f t="shared" ca="1" si="74"/>
        <v>950.72500000000002</v>
      </c>
      <c r="Z110" s="34"/>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row>
    <row r="111" spans="1:50" s="21" customFormat="1" ht="18.75">
      <c r="A111" s="26">
        <v>22</v>
      </c>
      <c r="B111" s="117">
        <f t="shared" ca="1" si="51"/>
        <v>958.8850000000001</v>
      </c>
      <c r="C111" s="117">
        <f t="shared" ca="1" si="52"/>
        <v>946.72500000000002</v>
      </c>
      <c r="D111" s="117">
        <f t="shared" ca="1" si="53"/>
        <v>900.04500000000007</v>
      </c>
      <c r="E111" s="117">
        <f t="shared" ca="1" si="54"/>
        <v>842.45500000000004</v>
      </c>
      <c r="F111" s="117">
        <f t="shared" ca="1" si="55"/>
        <v>938.06500000000005</v>
      </c>
      <c r="G111" s="117">
        <f t="shared" ca="1" si="56"/>
        <v>987.80500000000006</v>
      </c>
      <c r="H111" s="117">
        <f t="shared" ca="1" si="57"/>
        <v>1399.4049999999997</v>
      </c>
      <c r="I111" s="117">
        <f t="shared" ca="1" si="58"/>
        <v>1399.7949999999998</v>
      </c>
      <c r="J111" s="117">
        <f t="shared" ca="1" si="59"/>
        <v>1399.8149999999998</v>
      </c>
      <c r="K111" s="117">
        <f t="shared" ca="1" si="60"/>
        <v>1399.8949999999998</v>
      </c>
      <c r="L111" s="117">
        <f t="shared" ca="1" si="61"/>
        <v>1400.095</v>
      </c>
      <c r="M111" s="117">
        <f t="shared" ca="1" si="62"/>
        <v>1399.6349999999998</v>
      </c>
      <c r="N111" s="117">
        <f t="shared" ca="1" si="63"/>
        <v>1399.3249999999998</v>
      </c>
      <c r="O111" s="117">
        <f t="shared" ca="1" si="64"/>
        <v>1398.7649999999999</v>
      </c>
      <c r="P111" s="117">
        <f t="shared" ca="1" si="65"/>
        <v>1398.3549999999998</v>
      </c>
      <c r="Q111" s="117">
        <f t="shared" ca="1" si="66"/>
        <v>1397.9749999999999</v>
      </c>
      <c r="R111" s="117">
        <f t="shared" ca="1" si="67"/>
        <v>1397.165</v>
      </c>
      <c r="S111" s="117">
        <f t="shared" ca="1" si="68"/>
        <v>1023.3050000000001</v>
      </c>
      <c r="T111" s="117">
        <f t="shared" ca="1" si="69"/>
        <v>1397.5049999999999</v>
      </c>
      <c r="U111" s="117">
        <f t="shared" ca="1" si="70"/>
        <v>1398.1849999999999</v>
      </c>
      <c r="V111" s="117">
        <f t="shared" ca="1" si="71"/>
        <v>1025.405</v>
      </c>
      <c r="W111" s="117">
        <f t="shared" ca="1" si="72"/>
        <v>1019.975</v>
      </c>
      <c r="X111" s="117">
        <f t="shared" ca="1" si="73"/>
        <v>995.17500000000007</v>
      </c>
      <c r="Y111" s="117">
        <f t="shared" ca="1" si="74"/>
        <v>987.995</v>
      </c>
      <c r="Z111" s="34"/>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row>
    <row r="112" spans="1:50" s="21" customFormat="1" ht="18.75">
      <c r="A112" s="26">
        <v>23</v>
      </c>
      <c r="B112" s="117">
        <f t="shared" ca="1" si="51"/>
        <v>924.875</v>
      </c>
      <c r="C112" s="117">
        <f t="shared" ca="1" si="52"/>
        <v>913.78500000000008</v>
      </c>
      <c r="D112" s="117">
        <f t="shared" ca="1" si="53"/>
        <v>832.8850000000001</v>
      </c>
      <c r="E112" s="117">
        <f t="shared" ca="1" si="54"/>
        <v>798.0150000000001</v>
      </c>
      <c r="F112" s="117">
        <f t="shared" ca="1" si="55"/>
        <v>829.86500000000001</v>
      </c>
      <c r="G112" s="117">
        <f t="shared" ca="1" si="56"/>
        <v>908.33500000000004</v>
      </c>
      <c r="H112" s="117">
        <f t="shared" ca="1" si="57"/>
        <v>943.38499999999999</v>
      </c>
      <c r="I112" s="117">
        <f t="shared" ca="1" si="58"/>
        <v>1399.9349999999997</v>
      </c>
      <c r="J112" s="117">
        <f t="shared" ca="1" si="59"/>
        <v>1399.6949999999999</v>
      </c>
      <c r="K112" s="117">
        <f t="shared" ca="1" si="60"/>
        <v>1399.6349999999998</v>
      </c>
      <c r="L112" s="117">
        <f t="shared" ca="1" si="61"/>
        <v>1399.5249999999999</v>
      </c>
      <c r="M112" s="117">
        <f t="shared" ca="1" si="62"/>
        <v>1399.2849999999999</v>
      </c>
      <c r="N112" s="117">
        <f t="shared" ca="1" si="63"/>
        <v>1399.0149999999999</v>
      </c>
      <c r="O112" s="117">
        <f t="shared" ca="1" si="64"/>
        <v>1398.3949999999998</v>
      </c>
      <c r="P112" s="117">
        <f t="shared" ca="1" si="65"/>
        <v>1396.9349999999999</v>
      </c>
      <c r="Q112" s="117">
        <f t="shared" ca="1" si="66"/>
        <v>1396.7049999999999</v>
      </c>
      <c r="R112" s="117">
        <f t="shared" ca="1" si="67"/>
        <v>1395.9649999999999</v>
      </c>
      <c r="S112" s="117">
        <f t="shared" ca="1" si="68"/>
        <v>1398.7949999999998</v>
      </c>
      <c r="T112" s="117">
        <f t="shared" ca="1" si="69"/>
        <v>1397.9649999999999</v>
      </c>
      <c r="U112" s="117">
        <f t="shared" ca="1" si="70"/>
        <v>1398.0349999999999</v>
      </c>
      <c r="V112" s="117">
        <f t="shared" ca="1" si="71"/>
        <v>996.36500000000012</v>
      </c>
      <c r="W112" s="117">
        <f t="shared" ca="1" si="72"/>
        <v>916.52500000000009</v>
      </c>
      <c r="X112" s="117">
        <f t="shared" ca="1" si="73"/>
        <v>807.16499999999996</v>
      </c>
      <c r="Y112" s="117">
        <f t="shared" ca="1" si="74"/>
        <v>801.78500000000008</v>
      </c>
      <c r="Z112" s="34"/>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row>
    <row r="113" spans="1:50" s="21" customFormat="1" ht="18.75">
      <c r="A113" s="26">
        <v>24</v>
      </c>
      <c r="B113" s="117">
        <f t="shared" ca="1" si="51"/>
        <v>916.30500000000006</v>
      </c>
      <c r="C113" s="117">
        <f t="shared" ca="1" si="52"/>
        <v>932.14499999999998</v>
      </c>
      <c r="D113" s="117">
        <f t="shared" ca="1" si="53"/>
        <v>923.10500000000013</v>
      </c>
      <c r="E113" s="117">
        <f t="shared" ca="1" si="54"/>
        <v>925.63499999999999</v>
      </c>
      <c r="F113" s="117">
        <f t="shared" ca="1" si="55"/>
        <v>961.06499999999994</v>
      </c>
      <c r="G113" s="117">
        <f t="shared" ca="1" si="56"/>
        <v>1395.155</v>
      </c>
      <c r="H113" s="117">
        <f t="shared" ca="1" si="57"/>
        <v>1394.895</v>
      </c>
      <c r="I113" s="117">
        <f t="shared" ca="1" si="58"/>
        <v>1394.5650000000001</v>
      </c>
      <c r="J113" s="117">
        <f t="shared" ca="1" si="59"/>
        <v>1395.1949999999999</v>
      </c>
      <c r="K113" s="117">
        <f t="shared" ca="1" si="60"/>
        <v>1396.7649999999999</v>
      </c>
      <c r="L113" s="117">
        <f t="shared" ca="1" si="61"/>
        <v>1396.385</v>
      </c>
      <c r="M113" s="117">
        <f t="shared" ca="1" si="62"/>
        <v>1396.8349999999998</v>
      </c>
      <c r="N113" s="117">
        <f t="shared" ca="1" si="63"/>
        <v>1396.425</v>
      </c>
      <c r="O113" s="117">
        <f t="shared" ca="1" si="64"/>
        <v>1395.3050000000001</v>
      </c>
      <c r="P113" s="117">
        <f t="shared" ca="1" si="65"/>
        <v>1395.3150000000001</v>
      </c>
      <c r="Q113" s="117">
        <f t="shared" ca="1" si="66"/>
        <v>1394.8150000000001</v>
      </c>
      <c r="R113" s="117">
        <f t="shared" ca="1" si="67"/>
        <v>1393.7049999999999</v>
      </c>
      <c r="S113" s="117">
        <f t="shared" ca="1" si="68"/>
        <v>1395.835</v>
      </c>
      <c r="T113" s="117">
        <f t="shared" ca="1" si="69"/>
        <v>1395.675</v>
      </c>
      <c r="U113" s="117">
        <f t="shared" ca="1" si="70"/>
        <v>1395.845</v>
      </c>
      <c r="V113" s="117">
        <f t="shared" ca="1" si="71"/>
        <v>1395.2649999999999</v>
      </c>
      <c r="W113" s="117">
        <f t="shared" ca="1" si="72"/>
        <v>984.30500000000006</v>
      </c>
      <c r="X113" s="117">
        <f t="shared" ca="1" si="73"/>
        <v>954.04499999999996</v>
      </c>
      <c r="Y113" s="117">
        <f t="shared" ca="1" si="74"/>
        <v>928.44500000000005</v>
      </c>
      <c r="Z113" s="34"/>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row>
    <row r="114" spans="1:50" s="21" customFormat="1" ht="18.75">
      <c r="A114" s="26">
        <v>25</v>
      </c>
      <c r="B114" s="117">
        <f t="shared" ca="1" si="51"/>
        <v>907.22500000000002</v>
      </c>
      <c r="C114" s="117">
        <f t="shared" ca="1" si="52"/>
        <v>908.41499999999996</v>
      </c>
      <c r="D114" s="117">
        <f t="shared" ca="1" si="53"/>
        <v>907.505</v>
      </c>
      <c r="E114" s="117">
        <f t="shared" ca="1" si="54"/>
        <v>908.20500000000004</v>
      </c>
      <c r="F114" s="117">
        <f t="shared" ca="1" si="55"/>
        <v>1397.6049999999998</v>
      </c>
      <c r="G114" s="117">
        <f t="shared" ca="1" si="56"/>
        <v>1396.845</v>
      </c>
      <c r="H114" s="117">
        <f t="shared" ca="1" si="57"/>
        <v>1397.2149999999999</v>
      </c>
      <c r="I114" s="117">
        <f t="shared" ca="1" si="58"/>
        <v>1396.9749999999999</v>
      </c>
      <c r="J114" s="117">
        <f t="shared" ca="1" si="59"/>
        <v>1395.335</v>
      </c>
      <c r="K114" s="117">
        <f t="shared" ca="1" si="60"/>
        <v>1398.5749999999998</v>
      </c>
      <c r="L114" s="117">
        <f t="shared" ca="1" si="61"/>
        <v>1400.355</v>
      </c>
      <c r="M114" s="117">
        <f t="shared" ca="1" si="62"/>
        <v>1398.2649999999999</v>
      </c>
      <c r="N114" s="117">
        <f t="shared" ca="1" si="63"/>
        <v>1397.8249999999998</v>
      </c>
      <c r="O114" s="117">
        <f t="shared" ca="1" si="64"/>
        <v>1397.0249999999999</v>
      </c>
      <c r="P114" s="117">
        <f t="shared" ca="1" si="65"/>
        <v>1397.0449999999998</v>
      </c>
      <c r="Q114" s="117">
        <f t="shared" ca="1" si="66"/>
        <v>1398.4449999999999</v>
      </c>
      <c r="R114" s="117">
        <f t="shared" ca="1" si="67"/>
        <v>1395.7549999999999</v>
      </c>
      <c r="S114" s="117">
        <f t="shared" ca="1" si="68"/>
        <v>1397.0649999999998</v>
      </c>
      <c r="T114" s="117">
        <f t="shared" ca="1" si="69"/>
        <v>1396.125</v>
      </c>
      <c r="U114" s="117">
        <f t="shared" ca="1" si="70"/>
        <v>1395.5650000000001</v>
      </c>
      <c r="V114" s="117">
        <f t="shared" ca="1" si="71"/>
        <v>1394.375</v>
      </c>
      <c r="W114" s="117">
        <f t="shared" ca="1" si="72"/>
        <v>952.94500000000005</v>
      </c>
      <c r="X114" s="117">
        <f t="shared" ca="1" si="73"/>
        <v>949.125</v>
      </c>
      <c r="Y114" s="117">
        <f t="shared" ca="1" si="74"/>
        <v>920.43500000000006</v>
      </c>
      <c r="Z114" s="34"/>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row>
    <row r="115" spans="1:50" s="21" customFormat="1" ht="18.75">
      <c r="A115" s="26">
        <v>26</v>
      </c>
      <c r="B115" s="117">
        <f t="shared" ca="1" si="51"/>
        <v>871.72500000000002</v>
      </c>
      <c r="C115" s="117">
        <f t="shared" ca="1" si="52"/>
        <v>867.74500000000012</v>
      </c>
      <c r="D115" s="117">
        <f t="shared" ca="1" si="53"/>
        <v>799.76499999999999</v>
      </c>
      <c r="E115" s="117">
        <f t="shared" ca="1" si="54"/>
        <v>817.10500000000002</v>
      </c>
      <c r="F115" s="117">
        <f t="shared" ca="1" si="55"/>
        <v>889.77500000000009</v>
      </c>
      <c r="G115" s="117">
        <f t="shared" ca="1" si="56"/>
        <v>917.83500000000004</v>
      </c>
      <c r="H115" s="117">
        <f t="shared" ca="1" si="57"/>
        <v>1396.7349999999999</v>
      </c>
      <c r="I115" s="117">
        <f t="shared" ca="1" si="58"/>
        <v>1396.875</v>
      </c>
      <c r="J115" s="117">
        <f t="shared" ca="1" si="59"/>
        <v>1395.395</v>
      </c>
      <c r="K115" s="117">
        <f t="shared" ca="1" si="60"/>
        <v>1399.2949999999998</v>
      </c>
      <c r="L115" s="117">
        <f t="shared" ca="1" si="61"/>
        <v>1398.4649999999999</v>
      </c>
      <c r="M115" s="117">
        <f t="shared" ca="1" si="62"/>
        <v>1398.3149999999998</v>
      </c>
      <c r="N115" s="117">
        <f t="shared" ca="1" si="63"/>
        <v>1399.0149999999999</v>
      </c>
      <c r="O115" s="117">
        <f t="shared" ca="1" si="64"/>
        <v>1398.3649999999998</v>
      </c>
      <c r="P115" s="117">
        <f t="shared" ca="1" si="65"/>
        <v>1398.5349999999999</v>
      </c>
      <c r="Q115" s="117">
        <f t="shared" ca="1" si="66"/>
        <v>1397.7249999999999</v>
      </c>
      <c r="R115" s="117">
        <f t="shared" ca="1" si="67"/>
        <v>1396.4349999999999</v>
      </c>
      <c r="S115" s="117">
        <f t="shared" ca="1" si="68"/>
        <v>1396.665</v>
      </c>
      <c r="T115" s="117">
        <f t="shared" ca="1" si="69"/>
        <v>1395.9849999999999</v>
      </c>
      <c r="U115" s="117">
        <f t="shared" ca="1" si="70"/>
        <v>1394.885</v>
      </c>
      <c r="V115" s="117">
        <f t="shared" ca="1" si="71"/>
        <v>1393.675</v>
      </c>
      <c r="W115" s="117">
        <f t="shared" ca="1" si="72"/>
        <v>924.53500000000008</v>
      </c>
      <c r="X115" s="117">
        <f t="shared" ca="1" si="73"/>
        <v>913.48500000000001</v>
      </c>
      <c r="Y115" s="117">
        <f t="shared" ca="1" si="74"/>
        <v>899.72500000000002</v>
      </c>
      <c r="Z115" s="34"/>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row>
    <row r="116" spans="1:50" s="21" customFormat="1" ht="18.75">
      <c r="A116" s="26">
        <v>27</v>
      </c>
      <c r="B116" s="117">
        <f t="shared" ca="1" si="51"/>
        <v>902.80500000000006</v>
      </c>
      <c r="C116" s="117">
        <f t="shared" ca="1" si="52"/>
        <v>914.995</v>
      </c>
      <c r="D116" s="117">
        <f t="shared" ca="1" si="53"/>
        <v>907.47500000000002</v>
      </c>
      <c r="E116" s="117">
        <f t="shared" ca="1" si="54"/>
        <v>915.42499999999995</v>
      </c>
      <c r="F116" s="117">
        <f t="shared" ca="1" si="55"/>
        <v>923.45500000000004</v>
      </c>
      <c r="G116" s="117">
        <f t="shared" ca="1" si="56"/>
        <v>1398.2449999999999</v>
      </c>
      <c r="H116" s="117">
        <f t="shared" ca="1" si="57"/>
        <v>1395.655</v>
      </c>
      <c r="I116" s="117">
        <f t="shared" ca="1" si="58"/>
        <v>1396.675</v>
      </c>
      <c r="J116" s="117">
        <f t="shared" ca="1" si="59"/>
        <v>1397.0349999999999</v>
      </c>
      <c r="K116" s="117">
        <f t="shared" ca="1" si="60"/>
        <v>1396.2449999999999</v>
      </c>
      <c r="L116" s="117">
        <f t="shared" ca="1" si="61"/>
        <v>1395.3050000000001</v>
      </c>
      <c r="M116" s="117">
        <f t="shared" ca="1" si="62"/>
        <v>1395.865</v>
      </c>
      <c r="N116" s="117">
        <f t="shared" ca="1" si="63"/>
        <v>1395.7149999999999</v>
      </c>
      <c r="O116" s="117">
        <f t="shared" ca="1" si="64"/>
        <v>1394.1849999999999</v>
      </c>
      <c r="P116" s="117">
        <f t="shared" ca="1" si="65"/>
        <v>1395.885</v>
      </c>
      <c r="Q116" s="117">
        <f t="shared" ca="1" si="66"/>
        <v>1396.2549999999999</v>
      </c>
      <c r="R116" s="117">
        <f t="shared" ca="1" si="67"/>
        <v>1394.835</v>
      </c>
      <c r="S116" s="117">
        <f t="shared" ca="1" si="68"/>
        <v>1394.7850000000001</v>
      </c>
      <c r="T116" s="117">
        <f t="shared" ca="1" si="69"/>
        <v>1394.5550000000001</v>
      </c>
      <c r="U116" s="117">
        <f t="shared" ca="1" si="70"/>
        <v>1393.2150000000001</v>
      </c>
      <c r="V116" s="117">
        <f t="shared" ca="1" si="71"/>
        <v>1392.5049999999999</v>
      </c>
      <c r="W116" s="117">
        <f t="shared" ca="1" si="72"/>
        <v>977.54500000000007</v>
      </c>
      <c r="X116" s="117">
        <f t="shared" ca="1" si="73"/>
        <v>953.125</v>
      </c>
      <c r="Y116" s="117">
        <f t="shared" ca="1" si="74"/>
        <v>923.71500000000003</v>
      </c>
      <c r="Z116" s="34"/>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row>
    <row r="117" spans="1:50" s="21" customFormat="1" ht="18.75">
      <c r="A117" s="26">
        <v>28</v>
      </c>
      <c r="B117" s="117">
        <f t="shared" ca="1" si="51"/>
        <v>924.67500000000007</v>
      </c>
      <c r="C117" s="117">
        <f t="shared" ca="1" si="52"/>
        <v>926.18500000000006</v>
      </c>
      <c r="D117" s="117">
        <f t="shared" ca="1" si="53"/>
        <v>918.95500000000004</v>
      </c>
      <c r="E117" s="117">
        <f t="shared" ca="1" si="54"/>
        <v>904.78499999999997</v>
      </c>
      <c r="F117" s="117">
        <f t="shared" ca="1" si="55"/>
        <v>1396.375</v>
      </c>
      <c r="G117" s="117">
        <f t="shared" ca="1" si="56"/>
        <v>1397.405</v>
      </c>
      <c r="H117" s="117">
        <f t="shared" ca="1" si="57"/>
        <v>1395.2950000000001</v>
      </c>
      <c r="I117" s="117">
        <f t="shared" ca="1" si="58"/>
        <v>1394.7349999999999</v>
      </c>
      <c r="J117" s="117">
        <f t="shared" ca="1" si="59"/>
        <v>1392.8249999999998</v>
      </c>
      <c r="K117" s="117">
        <f t="shared" ca="1" si="60"/>
        <v>1396.635</v>
      </c>
      <c r="L117" s="117">
        <f t="shared" ca="1" si="61"/>
        <v>1396.5549999999998</v>
      </c>
      <c r="M117" s="117">
        <f t="shared" ca="1" si="62"/>
        <v>1396.325</v>
      </c>
      <c r="N117" s="117">
        <f t="shared" ca="1" si="63"/>
        <v>1396.615</v>
      </c>
      <c r="O117" s="117">
        <f t="shared" ca="1" si="64"/>
        <v>1395.4949999999999</v>
      </c>
      <c r="P117" s="117">
        <f t="shared" ca="1" si="65"/>
        <v>1396.615</v>
      </c>
      <c r="Q117" s="117">
        <f t="shared" ca="1" si="66"/>
        <v>1395.925</v>
      </c>
      <c r="R117" s="117">
        <f t="shared" ca="1" si="67"/>
        <v>1396.5249999999999</v>
      </c>
      <c r="S117" s="117">
        <f t="shared" ca="1" si="68"/>
        <v>960.72500000000002</v>
      </c>
      <c r="T117" s="117">
        <f t="shared" ca="1" si="69"/>
        <v>967.05500000000006</v>
      </c>
      <c r="U117" s="117">
        <f t="shared" ca="1" si="70"/>
        <v>970.27499999999998</v>
      </c>
      <c r="V117" s="117">
        <f t="shared" ca="1" si="71"/>
        <v>976.71500000000003</v>
      </c>
      <c r="W117" s="117">
        <f t="shared" ca="1" si="72"/>
        <v>954.37500000000011</v>
      </c>
      <c r="X117" s="117">
        <f t="shared" ca="1" si="73"/>
        <v>951.93500000000006</v>
      </c>
      <c r="Y117" s="117">
        <f t="shared" ca="1" si="74"/>
        <v>925.34500000000003</v>
      </c>
      <c r="Z117" s="34"/>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row>
    <row r="118" spans="1:50" ht="18.75">
      <c r="A118" s="26">
        <v>29</v>
      </c>
      <c r="B118" s="117">
        <f t="shared" ca="1" si="51"/>
        <v>928.36500000000001</v>
      </c>
      <c r="C118" s="117">
        <f t="shared" ca="1" si="52"/>
        <v>924.79500000000007</v>
      </c>
      <c r="D118" s="117">
        <f t="shared" ca="1" si="53"/>
        <v>916.41500000000008</v>
      </c>
      <c r="E118" s="117">
        <f t="shared" ca="1" si="54"/>
        <v>887.44500000000005</v>
      </c>
      <c r="F118" s="117">
        <f t="shared" ca="1" si="55"/>
        <v>897.34500000000003</v>
      </c>
      <c r="G118" s="117">
        <f t="shared" ca="1" si="56"/>
        <v>916.08500000000004</v>
      </c>
      <c r="H118" s="117">
        <f t="shared" ca="1" si="57"/>
        <v>911.34500000000003</v>
      </c>
      <c r="I118" s="117">
        <f t="shared" ca="1" si="58"/>
        <v>911.625</v>
      </c>
      <c r="J118" s="117">
        <f t="shared" ca="1" si="59"/>
        <v>925.91499999999996</v>
      </c>
      <c r="K118" s="117">
        <f t="shared" ca="1" si="60"/>
        <v>920.8950000000001</v>
      </c>
      <c r="L118" s="117">
        <f t="shared" ca="1" si="61"/>
        <v>921.69500000000005</v>
      </c>
      <c r="M118" s="117">
        <f t="shared" ca="1" si="62"/>
        <v>925.05500000000006</v>
      </c>
      <c r="N118" s="117">
        <f t="shared" ca="1" si="63"/>
        <v>935.81500000000005</v>
      </c>
      <c r="O118" s="117">
        <f t="shared" ca="1" si="64"/>
        <v>941.73500000000001</v>
      </c>
      <c r="P118" s="117">
        <f t="shared" ca="1" si="65"/>
        <v>938.63499999999999</v>
      </c>
      <c r="Q118" s="117">
        <f t="shared" ca="1" si="66"/>
        <v>940.8950000000001</v>
      </c>
      <c r="R118" s="117">
        <f t="shared" ca="1" si="67"/>
        <v>948.71500000000003</v>
      </c>
      <c r="S118" s="117">
        <f t="shared" ca="1" si="68"/>
        <v>929.76499999999999</v>
      </c>
      <c r="T118" s="117">
        <f t="shared" ca="1" si="69"/>
        <v>933.50500000000011</v>
      </c>
      <c r="U118" s="117">
        <f t="shared" ca="1" si="70"/>
        <v>947.21500000000015</v>
      </c>
      <c r="V118" s="117">
        <f t="shared" ca="1" si="71"/>
        <v>971.66499999999996</v>
      </c>
      <c r="W118" s="117">
        <f t="shared" ca="1" si="72"/>
        <v>969.54500000000007</v>
      </c>
      <c r="X118" s="117">
        <f t="shared" ca="1" si="73"/>
        <v>955.32500000000005</v>
      </c>
      <c r="Y118" s="117">
        <f t="shared" ca="1" si="74"/>
        <v>929.255</v>
      </c>
    </row>
    <row r="119" spans="1:50" ht="18.75">
      <c r="A119" s="26">
        <v>30</v>
      </c>
      <c r="B119" s="117">
        <f t="shared" ca="1" si="51"/>
        <v>919.24500000000012</v>
      </c>
      <c r="C119" s="117">
        <f t="shared" ca="1" si="52"/>
        <v>917.755</v>
      </c>
      <c r="D119" s="117">
        <f t="shared" ca="1" si="53"/>
        <v>902.71500000000003</v>
      </c>
      <c r="E119" s="117">
        <f t="shared" ca="1" si="54"/>
        <v>802.04500000000007</v>
      </c>
      <c r="F119" s="117">
        <f t="shared" ca="1" si="55"/>
        <v>841.59500000000003</v>
      </c>
      <c r="G119" s="117">
        <f t="shared" ca="1" si="56"/>
        <v>896.17500000000007</v>
      </c>
      <c r="H119" s="117">
        <f t="shared" ca="1" si="57"/>
        <v>844.53499999999997</v>
      </c>
      <c r="I119" s="117">
        <f t="shared" ca="1" si="58"/>
        <v>885.69500000000005</v>
      </c>
      <c r="J119" s="117">
        <f t="shared" ca="1" si="59"/>
        <v>916.75500000000011</v>
      </c>
      <c r="K119" s="117">
        <f t="shared" ca="1" si="60"/>
        <v>914.375</v>
      </c>
      <c r="L119" s="117">
        <f t="shared" ca="1" si="61"/>
        <v>913.71500000000003</v>
      </c>
      <c r="M119" s="117">
        <f t="shared" ca="1" si="62"/>
        <v>916.21500000000003</v>
      </c>
      <c r="N119" s="117">
        <f t="shared" ca="1" si="63"/>
        <v>925.35500000000002</v>
      </c>
      <c r="O119" s="117">
        <f t="shared" ca="1" si="64"/>
        <v>930.57500000000005</v>
      </c>
      <c r="P119" s="117">
        <f t="shared" ca="1" si="65"/>
        <v>927.46500000000003</v>
      </c>
      <c r="Q119" s="117">
        <f t="shared" ca="1" si="66"/>
        <v>932.53499999999997</v>
      </c>
      <c r="R119" s="117">
        <f t="shared" ca="1" si="67"/>
        <v>945.17500000000007</v>
      </c>
      <c r="S119" s="117">
        <f t="shared" ca="1" si="68"/>
        <v>928.28500000000008</v>
      </c>
      <c r="T119" s="117">
        <f t="shared" ca="1" si="69"/>
        <v>940.13499999999999</v>
      </c>
      <c r="U119" s="117">
        <f t="shared" ca="1" si="70"/>
        <v>938.875</v>
      </c>
      <c r="V119" s="117">
        <f t="shared" ca="1" si="71"/>
        <v>956.19500000000005</v>
      </c>
      <c r="W119" s="117">
        <f t="shared" ca="1" si="72"/>
        <v>952.64499999999998</v>
      </c>
      <c r="X119" s="117">
        <f t="shared" ca="1" si="73"/>
        <v>951.79500000000007</v>
      </c>
      <c r="Y119" s="117">
        <f t="shared" ca="1" si="74"/>
        <v>927.34500000000003</v>
      </c>
    </row>
    <row r="120" spans="1:50" ht="18.75" outlineLevel="1">
      <c r="A120" s="26"/>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row>
    <row r="121" spans="1:50" s="21" customFormat="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row>
    <row r="122" spans="1:50" s="21" customFormat="1" ht="36.75" customHeight="1">
      <c r="A122" s="222" t="s">
        <v>20</v>
      </c>
      <c r="B122" s="223" t="s">
        <v>88</v>
      </c>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39"/>
      <c r="AA122" s="235"/>
      <c r="AB122" s="235"/>
      <c r="AC122" s="235"/>
      <c r="AD122" s="235"/>
      <c r="AE122" s="235"/>
      <c r="AF122" s="235"/>
      <c r="AG122" s="235"/>
      <c r="AH122" s="235"/>
      <c r="AI122" s="235"/>
      <c r="AJ122" s="235"/>
      <c r="AK122" s="235"/>
      <c r="AL122" s="235"/>
      <c r="AM122" s="235"/>
      <c r="AN122" s="235"/>
      <c r="AO122" s="235"/>
      <c r="AP122" s="235"/>
      <c r="AQ122" s="235"/>
      <c r="AR122" s="235"/>
      <c r="AS122" s="235"/>
      <c r="AT122" s="235"/>
      <c r="AU122" s="235"/>
      <c r="AV122" s="235"/>
      <c r="AW122" s="235"/>
      <c r="AX122" s="235"/>
    </row>
    <row r="123" spans="1:50" s="21" customFormat="1" ht="18.75" customHeight="1">
      <c r="A123" s="222"/>
      <c r="B123" s="223" t="s">
        <v>38</v>
      </c>
      <c r="C123" s="223" t="s">
        <v>39</v>
      </c>
      <c r="D123" s="223" t="s">
        <v>40</v>
      </c>
      <c r="E123" s="223" t="s">
        <v>41</v>
      </c>
      <c r="F123" s="223" t="s">
        <v>42</v>
      </c>
      <c r="G123" s="223" t="s">
        <v>43</v>
      </c>
      <c r="H123" s="223" t="s">
        <v>44</v>
      </c>
      <c r="I123" s="223" t="s">
        <v>45</v>
      </c>
      <c r="J123" s="223" t="s">
        <v>46</v>
      </c>
      <c r="K123" s="223" t="s">
        <v>47</v>
      </c>
      <c r="L123" s="223" t="s">
        <v>48</v>
      </c>
      <c r="M123" s="223" t="s">
        <v>49</v>
      </c>
      <c r="N123" s="223" t="s">
        <v>50</v>
      </c>
      <c r="O123" s="223" t="s">
        <v>51</v>
      </c>
      <c r="P123" s="223" t="s">
        <v>52</v>
      </c>
      <c r="Q123" s="223" t="s">
        <v>53</v>
      </c>
      <c r="R123" s="223" t="s">
        <v>54</v>
      </c>
      <c r="S123" s="223" t="s">
        <v>55</v>
      </c>
      <c r="T123" s="223" t="s">
        <v>56</v>
      </c>
      <c r="U123" s="223" t="s">
        <v>57</v>
      </c>
      <c r="V123" s="223" t="s">
        <v>58</v>
      </c>
      <c r="W123" s="223" t="s">
        <v>59</v>
      </c>
      <c r="X123" s="223" t="s">
        <v>60</v>
      </c>
      <c r="Y123" s="223" t="s">
        <v>61</v>
      </c>
      <c r="Z123" s="239"/>
      <c r="AA123" s="235"/>
      <c r="AB123" s="235"/>
      <c r="AC123" s="235"/>
      <c r="AD123" s="235"/>
      <c r="AE123" s="235"/>
      <c r="AF123" s="235"/>
      <c r="AG123" s="235"/>
      <c r="AH123" s="235"/>
      <c r="AI123" s="235"/>
      <c r="AJ123" s="235"/>
      <c r="AK123" s="235"/>
      <c r="AL123" s="235"/>
      <c r="AM123" s="235"/>
      <c r="AN123" s="235"/>
      <c r="AO123" s="235"/>
      <c r="AP123" s="235"/>
      <c r="AQ123" s="235"/>
      <c r="AR123" s="235"/>
      <c r="AS123" s="235"/>
      <c r="AT123" s="235"/>
      <c r="AU123" s="235"/>
      <c r="AV123" s="235"/>
      <c r="AW123" s="235"/>
      <c r="AX123" s="235"/>
    </row>
    <row r="124" spans="1:50" s="21" customFormat="1" ht="12.75" customHeight="1">
      <c r="A124" s="222"/>
      <c r="B124" s="223"/>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39"/>
      <c r="AA124" s="235"/>
      <c r="AB124" s="235"/>
      <c r="AC124" s="235"/>
      <c r="AD124" s="235"/>
      <c r="AE124" s="235"/>
      <c r="AF124" s="235"/>
      <c r="AG124" s="235"/>
      <c r="AH124" s="235"/>
      <c r="AI124" s="235"/>
      <c r="AJ124" s="235"/>
      <c r="AK124" s="235"/>
      <c r="AL124" s="235"/>
      <c r="AM124" s="235"/>
      <c r="AN124" s="235"/>
      <c r="AO124" s="235"/>
      <c r="AP124" s="235"/>
      <c r="AQ124" s="235"/>
      <c r="AR124" s="235"/>
      <c r="AS124" s="235"/>
      <c r="AT124" s="235"/>
      <c r="AU124" s="235"/>
      <c r="AV124" s="235"/>
      <c r="AW124" s="235"/>
      <c r="AX124" s="235"/>
    </row>
    <row r="125" spans="1:50" s="21" customFormat="1" ht="18.75">
      <c r="A125" s="26">
        <v>1</v>
      </c>
      <c r="B125" s="117">
        <f ca="1">AA20+$Z$15+ROUND((AA20*0.31*11.96%),2)</f>
        <v>1277.6039999999998</v>
      </c>
      <c r="C125" s="117">
        <f t="shared" ref="C125:Y125" ca="1" si="75">AB20+$Z$15+ROUND((AB20*0.31*11.96%),2)</f>
        <v>1232.944</v>
      </c>
      <c r="D125" s="117">
        <f t="shared" ca="1" si="75"/>
        <v>1229.0439999999999</v>
      </c>
      <c r="E125" s="117">
        <f t="shared" ca="1" si="75"/>
        <v>1223.374</v>
      </c>
      <c r="F125" s="117">
        <f t="shared" ca="1" si="75"/>
        <v>1242.954</v>
      </c>
      <c r="G125" s="117">
        <f t="shared" ca="1" si="75"/>
        <v>1241.164</v>
      </c>
      <c r="H125" s="117">
        <f t="shared" ca="1" si="75"/>
        <v>1256.414</v>
      </c>
      <c r="I125" s="117">
        <f t="shared" ca="1" si="75"/>
        <v>1271.4740000000002</v>
      </c>
      <c r="J125" s="117">
        <f t="shared" ca="1" si="75"/>
        <v>1285.2439999999997</v>
      </c>
      <c r="K125" s="117">
        <f t="shared" ca="1" si="75"/>
        <v>1287.0239999999999</v>
      </c>
      <c r="L125" s="117">
        <f t="shared" ca="1" si="75"/>
        <v>1275.9939999999999</v>
      </c>
      <c r="M125" s="117">
        <f t="shared" ca="1" si="75"/>
        <v>1273.7139999999999</v>
      </c>
      <c r="N125" s="117">
        <f t="shared" ca="1" si="75"/>
        <v>1275.4739999999999</v>
      </c>
      <c r="O125" s="117">
        <f t="shared" ca="1" si="75"/>
        <v>1281.894</v>
      </c>
      <c r="P125" s="117">
        <f t="shared" ca="1" si="75"/>
        <v>1282.7439999999999</v>
      </c>
      <c r="Q125" s="117">
        <f t="shared" ca="1" si="75"/>
        <v>1277.7339999999997</v>
      </c>
      <c r="R125" s="117">
        <f t="shared" ca="1" si="75"/>
        <v>1279.7140000000002</v>
      </c>
      <c r="S125" s="117">
        <f t="shared" ca="1" si="75"/>
        <v>1279.2439999999999</v>
      </c>
      <c r="T125" s="117">
        <f t="shared" ca="1" si="75"/>
        <v>1269.4139999999998</v>
      </c>
      <c r="U125" s="117">
        <f t="shared" ca="1" si="75"/>
        <v>1296.8739999999998</v>
      </c>
      <c r="V125" s="117">
        <f t="shared" ca="1" si="75"/>
        <v>1313.9940000000001</v>
      </c>
      <c r="W125" s="117">
        <f t="shared" ca="1" si="75"/>
        <v>1296.664</v>
      </c>
      <c r="X125" s="117">
        <f t="shared" ca="1" si="75"/>
        <v>1291.3039999999999</v>
      </c>
      <c r="Y125" s="117">
        <f t="shared" ca="1" si="75"/>
        <v>1275.3539999999998</v>
      </c>
      <c r="Z125" s="34"/>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row>
    <row r="126" spans="1:50" s="21" customFormat="1" ht="18.75">
      <c r="A126" s="26">
        <v>2</v>
      </c>
      <c r="B126" s="117">
        <f t="shared" ref="B126:B154" ca="1" si="76">AA21+$Z$15+ROUND((AA21*0.31*11.96%),2)</f>
        <v>1296.2639999999999</v>
      </c>
      <c r="C126" s="117">
        <f t="shared" ref="C126:C154" ca="1" si="77">AB21+$Z$15+ROUND((AB21*0.31*11.96%),2)</f>
        <v>1284.2139999999997</v>
      </c>
      <c r="D126" s="117">
        <f t="shared" ref="D126:D154" ca="1" si="78">AC21+$Z$15+ROUND((AC21*0.31*11.96%),2)</f>
        <v>1271.7140000000002</v>
      </c>
      <c r="E126" s="117">
        <f t="shared" ref="E126:E154" ca="1" si="79">AD21+$Z$15+ROUND((AD21*0.31*11.96%),2)</f>
        <v>1261.0240000000001</v>
      </c>
      <c r="F126" s="117">
        <f t="shared" ref="F126:F154" ca="1" si="80">AE21+$Z$15+ROUND((AE21*0.31*11.96%),2)</f>
        <v>1246.7640000000001</v>
      </c>
      <c r="G126" s="117">
        <f t="shared" ref="G126:G154" ca="1" si="81">AF21+$Z$15+ROUND((AF21*0.31*11.96%),2)</f>
        <v>1251.4540000000002</v>
      </c>
      <c r="H126" s="117">
        <f t="shared" ref="H126:H154" ca="1" si="82">AG21+$Z$15+ROUND((AG21*0.31*11.96%),2)</f>
        <v>1275.5440000000001</v>
      </c>
      <c r="I126" s="117">
        <f t="shared" ref="I126:I154" ca="1" si="83">AH21+$Z$15+ROUND((AH21*0.31*11.96%),2)</f>
        <v>1287.144</v>
      </c>
      <c r="J126" s="117">
        <f t="shared" ref="J126:J154" ca="1" si="84">AI21+$Z$15+ROUND((AI21*0.31*11.96%),2)</f>
        <v>1306.5940000000001</v>
      </c>
      <c r="K126" s="117">
        <f t="shared" ref="K126:K154" ca="1" si="85">AJ21+$Z$15+ROUND((AJ21*0.31*11.96%),2)</f>
        <v>1307.704</v>
      </c>
      <c r="L126" s="117">
        <f t="shared" ref="L126:L154" ca="1" si="86">AK21+$Z$15+ROUND((AK21*0.31*11.96%),2)</f>
        <v>1303.0840000000001</v>
      </c>
      <c r="M126" s="117">
        <f t="shared" ref="M126:M154" ca="1" si="87">AL21+$Z$15+ROUND((AL21*0.31*11.96%),2)</f>
        <v>1277.3039999999999</v>
      </c>
      <c r="N126" s="117">
        <f t="shared" ref="N126:N154" ca="1" si="88">AM21+$Z$15+ROUND((AM21*0.31*11.96%),2)</f>
        <v>1301.114</v>
      </c>
      <c r="O126" s="117">
        <f t="shared" ref="O126:O154" ca="1" si="89">AN21+$Z$15+ROUND((AN21*0.31*11.96%),2)</f>
        <v>1303.5939999999998</v>
      </c>
      <c r="P126" s="117">
        <f t="shared" ref="P126:P154" ca="1" si="90">AO21+$Z$15+ROUND((AO21*0.31*11.96%),2)</f>
        <v>1304.7539999999999</v>
      </c>
      <c r="Q126" s="117">
        <f t="shared" ref="Q126:Q154" ca="1" si="91">AP21+$Z$15+ROUND((AP21*0.31*11.96%),2)</f>
        <v>1305.9439999999997</v>
      </c>
      <c r="R126" s="117">
        <f t="shared" ref="R126:R154" ca="1" si="92">AQ21+$Z$15+ROUND((AQ21*0.31*11.96%),2)</f>
        <v>1317.364</v>
      </c>
      <c r="S126" s="117">
        <f t="shared" ref="S126:S154" ca="1" si="93">AR21+$Z$15+ROUND((AR21*0.31*11.96%),2)</f>
        <v>1319.874</v>
      </c>
      <c r="T126" s="117">
        <f t="shared" ref="T126:T154" ca="1" si="94">AS21+$Z$15+ROUND((AS21*0.31*11.96%),2)</f>
        <v>1308.904</v>
      </c>
      <c r="U126" s="117">
        <f t="shared" ref="U126:U154" ca="1" si="95">AT21+$Z$15+ROUND((AT21*0.31*11.96%),2)</f>
        <v>1324.444</v>
      </c>
      <c r="V126" s="117">
        <f t="shared" ref="V126:V154" ca="1" si="96">AU21+$Z$15+ROUND((AU21*0.31*11.96%),2)</f>
        <v>1326.144</v>
      </c>
      <c r="W126" s="117">
        <f t="shared" ref="W126:W154" ca="1" si="97">AV21+$Z$15+ROUND((AV21*0.31*11.96%),2)</f>
        <v>1303.7839999999999</v>
      </c>
      <c r="X126" s="117">
        <f t="shared" ref="X126:X154" ca="1" si="98">AW21+$Z$15+ROUND((AW21*0.31*11.96%),2)</f>
        <v>1297.8739999999998</v>
      </c>
      <c r="Y126" s="117">
        <f t="shared" ref="Y126:Y154" ca="1" si="99">AX21+$Z$15+ROUND((AX21*0.31*11.96%),2)</f>
        <v>1294.124</v>
      </c>
      <c r="Z126" s="34"/>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row>
    <row r="127" spans="1:50" s="21" customFormat="1" ht="18.75">
      <c r="A127" s="26">
        <v>3</v>
      </c>
      <c r="B127" s="117">
        <f t="shared" ca="1" si="76"/>
        <v>1279.894</v>
      </c>
      <c r="C127" s="117">
        <f t="shared" ca="1" si="77"/>
        <v>1269.944</v>
      </c>
      <c r="D127" s="117">
        <f t="shared" ca="1" si="78"/>
        <v>1259.0840000000001</v>
      </c>
      <c r="E127" s="117">
        <f t="shared" ca="1" si="79"/>
        <v>1227.9039999999998</v>
      </c>
      <c r="F127" s="117">
        <f t="shared" ca="1" si="80"/>
        <v>1252.0340000000001</v>
      </c>
      <c r="G127" s="117">
        <f t="shared" ca="1" si="81"/>
        <v>1316.4739999999999</v>
      </c>
      <c r="H127" s="117">
        <f t="shared" ca="1" si="82"/>
        <v>1321.654</v>
      </c>
      <c r="I127" s="117">
        <f t="shared" ca="1" si="83"/>
        <v>1322.704</v>
      </c>
      <c r="J127" s="117">
        <f t="shared" ca="1" si="84"/>
        <v>1348.6940000000002</v>
      </c>
      <c r="K127" s="117">
        <f t="shared" ca="1" si="85"/>
        <v>1381.5239999999999</v>
      </c>
      <c r="L127" s="117">
        <f t="shared" ca="1" si="86"/>
        <v>1363.2439999999999</v>
      </c>
      <c r="M127" s="117">
        <f t="shared" ca="1" si="87"/>
        <v>1342.904</v>
      </c>
      <c r="N127" s="117">
        <f t="shared" ca="1" si="88"/>
        <v>1341.5040000000001</v>
      </c>
      <c r="O127" s="117">
        <f t="shared" ca="1" si="89"/>
        <v>1345.0139999999999</v>
      </c>
      <c r="P127" s="117">
        <f t="shared" ca="1" si="90"/>
        <v>1342.0840000000001</v>
      </c>
      <c r="Q127" s="117">
        <f t="shared" ca="1" si="91"/>
        <v>1343.8439999999998</v>
      </c>
      <c r="R127" s="117">
        <f t="shared" ca="1" si="92"/>
        <v>1343.0340000000001</v>
      </c>
      <c r="S127" s="117">
        <f t="shared" ca="1" si="93"/>
        <v>1339.5639999999999</v>
      </c>
      <c r="T127" s="117">
        <f t="shared" ca="1" si="94"/>
        <v>1322.0940000000001</v>
      </c>
      <c r="U127" s="117">
        <f t="shared" ca="1" si="95"/>
        <v>1344.204</v>
      </c>
      <c r="V127" s="117">
        <f t="shared" ca="1" si="96"/>
        <v>1323.404</v>
      </c>
      <c r="W127" s="117">
        <f t="shared" ca="1" si="97"/>
        <v>1304.8139999999999</v>
      </c>
      <c r="X127" s="117">
        <f t="shared" ca="1" si="98"/>
        <v>1305.0539999999999</v>
      </c>
      <c r="Y127" s="117">
        <f t="shared" ca="1" si="99"/>
        <v>1257.9839999999999</v>
      </c>
      <c r="Z127" s="34"/>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row>
    <row r="128" spans="1:50" s="21" customFormat="1" ht="18.75">
      <c r="A128" s="26">
        <v>4</v>
      </c>
      <c r="B128" s="117">
        <f t="shared" ca="1" si="76"/>
        <v>1216.4740000000002</v>
      </c>
      <c r="C128" s="117">
        <f t="shared" ca="1" si="77"/>
        <v>1213.124</v>
      </c>
      <c r="D128" s="117">
        <f t="shared" ca="1" si="78"/>
        <v>1210.154</v>
      </c>
      <c r="E128" s="117">
        <f t="shared" ca="1" si="79"/>
        <v>1199.8839999999998</v>
      </c>
      <c r="F128" s="117">
        <f t="shared" ca="1" si="80"/>
        <v>1211.394</v>
      </c>
      <c r="G128" s="117">
        <f t="shared" ca="1" si="81"/>
        <v>1277.3139999999999</v>
      </c>
      <c r="H128" s="117">
        <f t="shared" ca="1" si="82"/>
        <v>1280.0239999999999</v>
      </c>
      <c r="I128" s="117">
        <f t="shared" ca="1" si="83"/>
        <v>1283.144</v>
      </c>
      <c r="J128" s="117">
        <f t="shared" ca="1" si="84"/>
        <v>1313.7639999999999</v>
      </c>
      <c r="K128" s="117">
        <f t="shared" ca="1" si="85"/>
        <v>1314.904</v>
      </c>
      <c r="L128" s="117">
        <f t="shared" ca="1" si="86"/>
        <v>1312.0239999999999</v>
      </c>
      <c r="M128" s="117">
        <f t="shared" ca="1" si="87"/>
        <v>1310.0739999999998</v>
      </c>
      <c r="N128" s="117">
        <f t="shared" ca="1" si="88"/>
        <v>1306.3340000000001</v>
      </c>
      <c r="O128" s="117">
        <f t="shared" ca="1" si="89"/>
        <v>1312.8539999999998</v>
      </c>
      <c r="P128" s="117">
        <f t="shared" ca="1" si="90"/>
        <v>1315.454</v>
      </c>
      <c r="Q128" s="117">
        <f t="shared" ca="1" si="91"/>
        <v>1309.354</v>
      </c>
      <c r="R128" s="117">
        <f t="shared" ca="1" si="92"/>
        <v>1309.8240000000001</v>
      </c>
      <c r="S128" s="117">
        <f t="shared" ca="1" si="93"/>
        <v>1300.884</v>
      </c>
      <c r="T128" s="117">
        <f t="shared" ca="1" si="94"/>
        <v>1297.6139999999998</v>
      </c>
      <c r="U128" s="117">
        <f t="shared" ca="1" si="95"/>
        <v>1313.924</v>
      </c>
      <c r="V128" s="117">
        <f t="shared" ca="1" si="96"/>
        <v>1307.5239999999999</v>
      </c>
      <c r="W128" s="117">
        <f t="shared" ca="1" si="97"/>
        <v>1246.934</v>
      </c>
      <c r="X128" s="117">
        <f t="shared" ca="1" si="98"/>
        <v>1267.3240000000001</v>
      </c>
      <c r="Y128" s="117">
        <f t="shared" ca="1" si="99"/>
        <v>1249.5439999999999</v>
      </c>
      <c r="Z128" s="34"/>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row>
    <row r="129" spans="1:50" s="21" customFormat="1" ht="18.75">
      <c r="A129" s="26">
        <v>5</v>
      </c>
      <c r="B129" s="117">
        <f t="shared" ca="1" si="76"/>
        <v>1228.874</v>
      </c>
      <c r="C129" s="117">
        <f t="shared" ca="1" si="77"/>
        <v>1203.4840000000002</v>
      </c>
      <c r="D129" s="117">
        <f t="shared" ca="1" si="78"/>
        <v>1199.0940000000001</v>
      </c>
      <c r="E129" s="117">
        <f t="shared" ca="1" si="79"/>
        <v>1169.0139999999999</v>
      </c>
      <c r="F129" s="117">
        <f t="shared" ca="1" si="80"/>
        <v>1184.414</v>
      </c>
      <c r="G129" s="117">
        <f t="shared" ca="1" si="81"/>
        <v>1254.0139999999999</v>
      </c>
      <c r="H129" s="117">
        <f t="shared" ca="1" si="82"/>
        <v>1355.8240000000001</v>
      </c>
      <c r="I129" s="117">
        <f t="shared" ca="1" si="83"/>
        <v>1381.0840000000001</v>
      </c>
      <c r="J129" s="117">
        <f t="shared" ca="1" si="84"/>
        <v>1394.7939999999999</v>
      </c>
      <c r="K129" s="117">
        <f t="shared" ca="1" si="85"/>
        <v>1392.5540000000001</v>
      </c>
      <c r="L129" s="117">
        <f t="shared" ca="1" si="86"/>
        <v>1382.0839999999998</v>
      </c>
      <c r="M129" s="117">
        <f t="shared" ca="1" si="87"/>
        <v>1361.0439999999999</v>
      </c>
      <c r="N129" s="117">
        <f t="shared" ca="1" si="88"/>
        <v>1358.444</v>
      </c>
      <c r="O129" s="117">
        <f t="shared" ca="1" si="89"/>
        <v>1379.384</v>
      </c>
      <c r="P129" s="117">
        <f t="shared" ca="1" si="90"/>
        <v>1385.184</v>
      </c>
      <c r="Q129" s="117">
        <f t="shared" ca="1" si="91"/>
        <v>1372.384</v>
      </c>
      <c r="R129" s="117">
        <f t="shared" ca="1" si="92"/>
        <v>1383.354</v>
      </c>
      <c r="S129" s="117">
        <f t="shared" ca="1" si="93"/>
        <v>1351.904</v>
      </c>
      <c r="T129" s="117">
        <f t="shared" ca="1" si="94"/>
        <v>1353.9939999999999</v>
      </c>
      <c r="U129" s="117">
        <f t="shared" ca="1" si="95"/>
        <v>1303.2339999999999</v>
      </c>
      <c r="V129" s="117">
        <f t="shared" ca="1" si="96"/>
        <v>1283.5740000000001</v>
      </c>
      <c r="W129" s="117">
        <f t="shared" ca="1" si="97"/>
        <v>1253.9939999999999</v>
      </c>
      <c r="X129" s="117">
        <f t="shared" ca="1" si="98"/>
        <v>1253.374</v>
      </c>
      <c r="Y129" s="117">
        <f t="shared" ca="1" si="99"/>
        <v>1223.9440000000002</v>
      </c>
      <c r="Z129" s="34"/>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row>
    <row r="130" spans="1:50" s="21" customFormat="1" ht="18.75">
      <c r="A130" s="26">
        <v>6</v>
      </c>
      <c r="B130" s="117">
        <f t="shared" ca="1" si="76"/>
        <v>1271.3940000000002</v>
      </c>
      <c r="C130" s="117">
        <f t="shared" ca="1" si="77"/>
        <v>1249.9039999999998</v>
      </c>
      <c r="D130" s="117">
        <f t="shared" ca="1" si="78"/>
        <v>1179.1839999999997</v>
      </c>
      <c r="E130" s="117">
        <f t="shared" ca="1" si="79"/>
        <v>1159.7239999999999</v>
      </c>
      <c r="F130" s="117">
        <f t="shared" ca="1" si="80"/>
        <v>1181.7339999999999</v>
      </c>
      <c r="G130" s="117">
        <f t="shared" ca="1" si="81"/>
        <v>1248.5239999999999</v>
      </c>
      <c r="H130" s="117">
        <f t="shared" ca="1" si="82"/>
        <v>1301.694</v>
      </c>
      <c r="I130" s="117">
        <f t="shared" ca="1" si="83"/>
        <v>1305.5339999999999</v>
      </c>
      <c r="J130" s="117">
        <f t="shared" ca="1" si="84"/>
        <v>1313.3040000000001</v>
      </c>
      <c r="K130" s="117">
        <f t="shared" ca="1" si="85"/>
        <v>1313.874</v>
      </c>
      <c r="L130" s="117">
        <f t="shared" ca="1" si="86"/>
        <v>1314.4639999999999</v>
      </c>
      <c r="M130" s="117">
        <f t="shared" ca="1" si="87"/>
        <v>1310.5339999999999</v>
      </c>
      <c r="N130" s="117">
        <f t="shared" ca="1" si="88"/>
        <v>1308.684</v>
      </c>
      <c r="O130" s="117">
        <f t="shared" ca="1" si="89"/>
        <v>1310.0139999999999</v>
      </c>
      <c r="P130" s="117">
        <f t="shared" ca="1" si="90"/>
        <v>1310.8539999999998</v>
      </c>
      <c r="Q130" s="117">
        <f t="shared" ca="1" si="91"/>
        <v>1312.954</v>
      </c>
      <c r="R130" s="117">
        <f t="shared" ca="1" si="92"/>
        <v>1312.7439999999999</v>
      </c>
      <c r="S130" s="117">
        <f t="shared" ca="1" si="93"/>
        <v>1297.4739999999999</v>
      </c>
      <c r="T130" s="117">
        <f t="shared" ca="1" si="94"/>
        <v>1310.3539999999998</v>
      </c>
      <c r="U130" s="117">
        <f t="shared" ca="1" si="95"/>
        <v>1328.0840000000001</v>
      </c>
      <c r="V130" s="117">
        <f t="shared" ca="1" si="96"/>
        <v>1325.5239999999999</v>
      </c>
      <c r="W130" s="117">
        <f t="shared" ca="1" si="97"/>
        <v>1312.354</v>
      </c>
      <c r="X130" s="117">
        <f t="shared" ca="1" si="98"/>
        <v>1294.4739999999999</v>
      </c>
      <c r="Y130" s="117">
        <f t="shared" ca="1" si="99"/>
        <v>1271.634</v>
      </c>
      <c r="Z130" s="34"/>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row>
    <row r="131" spans="1:50" s="21" customFormat="1" ht="18.75">
      <c r="A131" s="26">
        <v>7</v>
      </c>
      <c r="B131" s="117">
        <f t="shared" ca="1" si="76"/>
        <v>1274.7139999999999</v>
      </c>
      <c r="C131" s="117">
        <f t="shared" ca="1" si="77"/>
        <v>1254.5440000000001</v>
      </c>
      <c r="D131" s="117">
        <f t="shared" ca="1" si="78"/>
        <v>1225.404</v>
      </c>
      <c r="E131" s="117">
        <f t="shared" ca="1" si="79"/>
        <v>1202.104</v>
      </c>
      <c r="F131" s="117">
        <f t="shared" ca="1" si="80"/>
        <v>1221.8839999999998</v>
      </c>
      <c r="G131" s="117">
        <f t="shared" ca="1" si="81"/>
        <v>1280.894</v>
      </c>
      <c r="H131" s="117">
        <f t="shared" ca="1" si="82"/>
        <v>1302.2239999999999</v>
      </c>
      <c r="I131" s="117">
        <f t="shared" ca="1" si="83"/>
        <v>1303.5539999999999</v>
      </c>
      <c r="J131" s="117">
        <f t="shared" ca="1" si="84"/>
        <v>1310.5739999999998</v>
      </c>
      <c r="K131" s="117">
        <f t="shared" ca="1" si="85"/>
        <v>1346.3240000000001</v>
      </c>
      <c r="L131" s="117">
        <f t="shared" ca="1" si="86"/>
        <v>1344.4839999999999</v>
      </c>
      <c r="M131" s="117">
        <f t="shared" ca="1" si="87"/>
        <v>1338.0739999999998</v>
      </c>
      <c r="N131" s="117">
        <f t="shared" ca="1" si="88"/>
        <v>1308.674</v>
      </c>
      <c r="O131" s="117">
        <f t="shared" ca="1" si="89"/>
        <v>1310.154</v>
      </c>
      <c r="P131" s="117">
        <f t="shared" ca="1" si="90"/>
        <v>1306.3040000000001</v>
      </c>
      <c r="Q131" s="117">
        <f t="shared" ca="1" si="91"/>
        <v>1308.4640000000002</v>
      </c>
      <c r="R131" s="117">
        <f t="shared" ca="1" si="92"/>
        <v>1308.8239999999998</v>
      </c>
      <c r="S131" s="117">
        <f t="shared" ca="1" si="93"/>
        <v>1297.0139999999999</v>
      </c>
      <c r="T131" s="117">
        <f t="shared" ca="1" si="94"/>
        <v>1303.3440000000001</v>
      </c>
      <c r="U131" s="117">
        <f t="shared" ca="1" si="95"/>
        <v>1325.9939999999999</v>
      </c>
      <c r="V131" s="117">
        <f t="shared" ca="1" si="96"/>
        <v>1323.194</v>
      </c>
      <c r="W131" s="117">
        <f t="shared" ca="1" si="97"/>
        <v>1309.204</v>
      </c>
      <c r="X131" s="117">
        <f t="shared" ca="1" si="98"/>
        <v>1292.4340000000002</v>
      </c>
      <c r="Y131" s="117">
        <f t="shared" ca="1" si="99"/>
        <v>1266.0940000000001</v>
      </c>
      <c r="Z131" s="34"/>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row>
    <row r="132" spans="1:50" s="21" customFormat="1" ht="18.75">
      <c r="A132" s="26">
        <v>8</v>
      </c>
      <c r="B132" s="117">
        <f t="shared" ca="1" si="76"/>
        <v>1279.684</v>
      </c>
      <c r="C132" s="117">
        <f t="shared" ca="1" si="77"/>
        <v>1273.694</v>
      </c>
      <c r="D132" s="117">
        <f t="shared" ca="1" si="78"/>
        <v>1223.2639999999999</v>
      </c>
      <c r="E132" s="117">
        <f t="shared" ca="1" si="79"/>
        <v>1208.7239999999999</v>
      </c>
      <c r="F132" s="117">
        <f t="shared" ca="1" si="80"/>
        <v>1227.454</v>
      </c>
      <c r="G132" s="117">
        <f t="shared" ca="1" si="81"/>
        <v>1255.4639999999999</v>
      </c>
      <c r="H132" s="117">
        <f t="shared" ca="1" si="82"/>
        <v>1281.5939999999998</v>
      </c>
      <c r="I132" s="117">
        <f t="shared" ca="1" si="83"/>
        <v>1290.0139999999999</v>
      </c>
      <c r="J132" s="117">
        <f t="shared" ca="1" si="84"/>
        <v>1301.3440000000001</v>
      </c>
      <c r="K132" s="117">
        <f t="shared" ca="1" si="85"/>
        <v>1305.0439999999999</v>
      </c>
      <c r="L132" s="117">
        <f t="shared" ca="1" si="86"/>
        <v>1347.5939999999998</v>
      </c>
      <c r="M132" s="117">
        <f t="shared" ca="1" si="87"/>
        <v>1338.2239999999999</v>
      </c>
      <c r="N132" s="117">
        <f t="shared" ca="1" si="88"/>
        <v>1298.4339999999997</v>
      </c>
      <c r="O132" s="117">
        <f t="shared" ca="1" si="89"/>
        <v>1301.934</v>
      </c>
      <c r="P132" s="117">
        <f t="shared" ca="1" si="90"/>
        <v>1305.4039999999998</v>
      </c>
      <c r="Q132" s="117">
        <f t="shared" ca="1" si="91"/>
        <v>1328.644</v>
      </c>
      <c r="R132" s="117">
        <f t="shared" ca="1" si="92"/>
        <v>1305.7839999999999</v>
      </c>
      <c r="S132" s="117">
        <f t="shared" ca="1" si="93"/>
        <v>1299.9340000000002</v>
      </c>
      <c r="T132" s="117">
        <f t="shared" ca="1" si="94"/>
        <v>1301.0439999999999</v>
      </c>
      <c r="U132" s="117">
        <f t="shared" ca="1" si="95"/>
        <v>1354.5839999999998</v>
      </c>
      <c r="V132" s="117">
        <f t="shared" ca="1" si="96"/>
        <v>1380.5039999999999</v>
      </c>
      <c r="W132" s="117">
        <f t="shared" ca="1" si="97"/>
        <v>1377.614</v>
      </c>
      <c r="X132" s="117">
        <f t="shared" ca="1" si="98"/>
        <v>1302.5539999999999</v>
      </c>
      <c r="Y132" s="117">
        <f t="shared" ca="1" si="99"/>
        <v>1292.2940000000001</v>
      </c>
      <c r="Z132" s="34"/>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row>
    <row r="133" spans="1:50" s="21" customFormat="1" ht="18.75">
      <c r="A133" s="26">
        <v>9</v>
      </c>
      <c r="B133" s="117">
        <f t="shared" ca="1" si="76"/>
        <v>1252.4840000000002</v>
      </c>
      <c r="C133" s="117">
        <f t="shared" ca="1" si="77"/>
        <v>1235.0739999999998</v>
      </c>
      <c r="D133" s="117">
        <f t="shared" ca="1" si="78"/>
        <v>1210.2640000000001</v>
      </c>
      <c r="E133" s="117">
        <f t="shared" ca="1" si="79"/>
        <v>1211.5840000000001</v>
      </c>
      <c r="F133" s="117">
        <f t="shared" ca="1" si="80"/>
        <v>1212.8440000000001</v>
      </c>
      <c r="G133" s="117">
        <f t="shared" ca="1" si="81"/>
        <v>1225.0939999999998</v>
      </c>
      <c r="H133" s="117">
        <f t="shared" ca="1" si="82"/>
        <v>1234.2639999999999</v>
      </c>
      <c r="I133" s="117">
        <f t="shared" ca="1" si="83"/>
        <v>1263.5439999999999</v>
      </c>
      <c r="J133" s="117">
        <f t="shared" ca="1" si="84"/>
        <v>1278.664</v>
      </c>
      <c r="K133" s="117">
        <f t="shared" ca="1" si="85"/>
        <v>1282.3539999999998</v>
      </c>
      <c r="L133" s="117">
        <f t="shared" ca="1" si="86"/>
        <v>1302.184</v>
      </c>
      <c r="M133" s="117">
        <f t="shared" ca="1" si="87"/>
        <v>1289.8139999999999</v>
      </c>
      <c r="N133" s="117">
        <f t="shared" ca="1" si="88"/>
        <v>1285.624</v>
      </c>
      <c r="O133" s="117">
        <f t="shared" ca="1" si="89"/>
        <v>1288.664</v>
      </c>
      <c r="P133" s="117">
        <f t="shared" ca="1" si="90"/>
        <v>1292.2339999999999</v>
      </c>
      <c r="Q133" s="117">
        <f t="shared" ca="1" si="91"/>
        <v>1298.2839999999999</v>
      </c>
      <c r="R133" s="117">
        <f t="shared" ca="1" si="92"/>
        <v>1303.0440000000001</v>
      </c>
      <c r="S133" s="117">
        <f t="shared" ca="1" si="93"/>
        <v>1280.444</v>
      </c>
      <c r="T133" s="117">
        <f t="shared" ca="1" si="94"/>
        <v>1292.7439999999999</v>
      </c>
      <c r="U133" s="117">
        <f t="shared" ca="1" si="95"/>
        <v>1305.654</v>
      </c>
      <c r="V133" s="117">
        <f t="shared" ca="1" si="96"/>
        <v>1302.2539999999999</v>
      </c>
      <c r="W133" s="117">
        <f t="shared" ca="1" si="97"/>
        <v>1297.2239999999999</v>
      </c>
      <c r="X133" s="117">
        <f t="shared" ca="1" si="98"/>
        <v>1298.6839999999997</v>
      </c>
      <c r="Y133" s="117">
        <f t="shared" ca="1" si="99"/>
        <v>1288.414</v>
      </c>
      <c r="Z133" s="34"/>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row>
    <row r="134" spans="1:50" s="21" customFormat="1" ht="18.75">
      <c r="A134" s="26">
        <v>10</v>
      </c>
      <c r="B134" s="117">
        <f t="shared" ca="1" si="76"/>
        <v>1245.374</v>
      </c>
      <c r="C134" s="117">
        <f t="shared" ca="1" si="77"/>
        <v>1235.8139999999999</v>
      </c>
      <c r="D134" s="117">
        <f t="shared" ca="1" si="78"/>
        <v>1222.194</v>
      </c>
      <c r="E134" s="117">
        <f t="shared" ca="1" si="79"/>
        <v>1227.8639999999998</v>
      </c>
      <c r="F134" s="117">
        <f t="shared" ca="1" si="80"/>
        <v>1258.864</v>
      </c>
      <c r="G134" s="117">
        <f t="shared" ca="1" si="81"/>
        <v>1297.3939999999998</v>
      </c>
      <c r="H134" s="117">
        <f t="shared" ca="1" si="82"/>
        <v>1297.4739999999999</v>
      </c>
      <c r="I134" s="117">
        <f t="shared" ca="1" si="83"/>
        <v>1312.9939999999997</v>
      </c>
      <c r="J134" s="117">
        <f t="shared" ca="1" si="84"/>
        <v>1314.624</v>
      </c>
      <c r="K134" s="117">
        <f t="shared" ca="1" si="85"/>
        <v>1316.144</v>
      </c>
      <c r="L134" s="117">
        <f t="shared" ca="1" si="86"/>
        <v>1334.5340000000001</v>
      </c>
      <c r="M134" s="117">
        <f t="shared" ca="1" si="87"/>
        <v>1335.134</v>
      </c>
      <c r="N134" s="117">
        <f t="shared" ca="1" si="88"/>
        <v>1327.5440000000001</v>
      </c>
      <c r="O134" s="117">
        <f t="shared" ca="1" si="89"/>
        <v>1328.1940000000002</v>
      </c>
      <c r="P134" s="117">
        <f t="shared" ca="1" si="90"/>
        <v>1323.184</v>
      </c>
      <c r="Q134" s="117">
        <f t="shared" ca="1" si="91"/>
        <v>1321.9940000000001</v>
      </c>
      <c r="R134" s="117">
        <f t="shared" ca="1" si="92"/>
        <v>1319.9639999999999</v>
      </c>
      <c r="S134" s="117">
        <f t="shared" ca="1" si="93"/>
        <v>1312.2939999999999</v>
      </c>
      <c r="T134" s="117">
        <f t="shared" ca="1" si="94"/>
        <v>1304.684</v>
      </c>
      <c r="U134" s="117">
        <f t="shared" ca="1" si="95"/>
        <v>1313.2740000000001</v>
      </c>
      <c r="V134" s="117">
        <f t="shared" ca="1" si="96"/>
        <v>1308.124</v>
      </c>
      <c r="W134" s="117">
        <f t="shared" ca="1" si="97"/>
        <v>1299.4940000000001</v>
      </c>
      <c r="X134" s="117">
        <f t="shared" ca="1" si="98"/>
        <v>1302.4839999999999</v>
      </c>
      <c r="Y134" s="117">
        <f t="shared" ca="1" si="99"/>
        <v>1304.9139999999998</v>
      </c>
      <c r="Z134" s="34"/>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row>
    <row r="135" spans="1:50" s="21" customFormat="1" ht="18.75">
      <c r="A135" s="26">
        <v>11</v>
      </c>
      <c r="B135" s="117">
        <f t="shared" ca="1" si="76"/>
        <v>1269.7439999999999</v>
      </c>
      <c r="C135" s="117">
        <f t="shared" ca="1" si="77"/>
        <v>1256.5039999999999</v>
      </c>
      <c r="D135" s="117">
        <f t="shared" ca="1" si="78"/>
        <v>1235.3039999999999</v>
      </c>
      <c r="E135" s="117">
        <f t="shared" ca="1" si="79"/>
        <v>1226.3440000000001</v>
      </c>
      <c r="F135" s="117">
        <f t="shared" ca="1" si="80"/>
        <v>1288.5640000000001</v>
      </c>
      <c r="G135" s="117">
        <f t="shared" ca="1" si="81"/>
        <v>1309.934</v>
      </c>
      <c r="H135" s="117">
        <f t="shared" ca="1" si="82"/>
        <v>1308.9840000000002</v>
      </c>
      <c r="I135" s="117">
        <f t="shared" ca="1" si="83"/>
        <v>1324.0939999999998</v>
      </c>
      <c r="J135" s="117">
        <f t="shared" ca="1" si="84"/>
        <v>1338.8240000000001</v>
      </c>
      <c r="K135" s="117">
        <f t="shared" ca="1" si="85"/>
        <v>1327.2039999999997</v>
      </c>
      <c r="L135" s="117">
        <f t="shared" ca="1" si="86"/>
        <v>1336.364</v>
      </c>
      <c r="M135" s="117">
        <f t="shared" ca="1" si="87"/>
        <v>1347.6239999999998</v>
      </c>
      <c r="N135" s="117">
        <f t="shared" ca="1" si="88"/>
        <v>1346.8339999999998</v>
      </c>
      <c r="O135" s="117">
        <f t="shared" ca="1" si="89"/>
        <v>1357.454</v>
      </c>
      <c r="P135" s="117">
        <f t="shared" ca="1" si="90"/>
        <v>1354.184</v>
      </c>
      <c r="Q135" s="117">
        <f t="shared" ca="1" si="91"/>
        <v>1345.104</v>
      </c>
      <c r="R135" s="117">
        <f t="shared" ca="1" si="92"/>
        <v>1334.2440000000001</v>
      </c>
      <c r="S135" s="117">
        <f t="shared" ca="1" si="93"/>
        <v>1313.8440000000001</v>
      </c>
      <c r="T135" s="117">
        <f t="shared" ca="1" si="94"/>
        <v>1306.5039999999999</v>
      </c>
      <c r="U135" s="117">
        <f t="shared" ca="1" si="95"/>
        <v>1334.634</v>
      </c>
      <c r="V135" s="117">
        <f t="shared" ca="1" si="96"/>
        <v>1343.2540000000001</v>
      </c>
      <c r="W135" s="117">
        <f t="shared" ca="1" si="97"/>
        <v>1329.2839999999999</v>
      </c>
      <c r="X135" s="117">
        <f t="shared" ca="1" si="98"/>
        <v>1331.9739999999999</v>
      </c>
      <c r="Y135" s="117">
        <f t="shared" ca="1" si="99"/>
        <v>1297.854</v>
      </c>
      <c r="Z135" s="34"/>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row>
    <row r="136" spans="1:50" s="21" customFormat="1" ht="18.75">
      <c r="A136" s="26">
        <v>12</v>
      </c>
      <c r="B136" s="117">
        <f t="shared" ca="1" si="76"/>
        <v>1220.8340000000001</v>
      </c>
      <c r="C136" s="117">
        <f t="shared" ca="1" si="77"/>
        <v>1203.3340000000001</v>
      </c>
      <c r="D136" s="117">
        <f t="shared" ca="1" si="78"/>
        <v>1183.664</v>
      </c>
      <c r="E136" s="117">
        <f t="shared" ca="1" si="79"/>
        <v>1155.604</v>
      </c>
      <c r="F136" s="117">
        <f t="shared" ca="1" si="80"/>
        <v>1158.2339999999999</v>
      </c>
      <c r="G136" s="117">
        <f t="shared" ca="1" si="81"/>
        <v>1207.9839999999997</v>
      </c>
      <c r="H136" s="117">
        <f t="shared" ca="1" si="82"/>
        <v>1215.704</v>
      </c>
      <c r="I136" s="117">
        <f t="shared" ca="1" si="83"/>
        <v>1234.2139999999999</v>
      </c>
      <c r="J136" s="117">
        <f t="shared" ca="1" si="84"/>
        <v>1251.204</v>
      </c>
      <c r="K136" s="117">
        <f t="shared" ca="1" si="85"/>
        <v>1251.8240000000001</v>
      </c>
      <c r="L136" s="117">
        <f t="shared" ca="1" si="86"/>
        <v>1259.884</v>
      </c>
      <c r="M136" s="117">
        <f t="shared" ca="1" si="87"/>
        <v>1262.404</v>
      </c>
      <c r="N136" s="117">
        <f t="shared" ca="1" si="88"/>
        <v>1260.8040000000001</v>
      </c>
      <c r="O136" s="117">
        <f t="shared" ca="1" si="89"/>
        <v>1269.2739999999999</v>
      </c>
      <c r="P136" s="117">
        <f t="shared" ca="1" si="90"/>
        <v>1273.7840000000001</v>
      </c>
      <c r="Q136" s="117">
        <f t="shared" ca="1" si="91"/>
        <v>1279.4340000000002</v>
      </c>
      <c r="R136" s="117">
        <f t="shared" ca="1" si="92"/>
        <v>1278.894</v>
      </c>
      <c r="S136" s="117">
        <f t="shared" ca="1" si="93"/>
        <v>1249.3839999999998</v>
      </c>
      <c r="T136" s="117">
        <f t="shared" ca="1" si="94"/>
        <v>1263.354</v>
      </c>
      <c r="U136" s="117">
        <f t="shared" ca="1" si="95"/>
        <v>1276.9139999999998</v>
      </c>
      <c r="V136" s="117">
        <f t="shared" ca="1" si="96"/>
        <v>1294.874</v>
      </c>
      <c r="W136" s="117">
        <f t="shared" ca="1" si="97"/>
        <v>1276.2939999999999</v>
      </c>
      <c r="X136" s="117">
        <f t="shared" ca="1" si="98"/>
        <v>1280.664</v>
      </c>
      <c r="Y136" s="117">
        <f t="shared" ca="1" si="99"/>
        <v>1244.9840000000002</v>
      </c>
      <c r="Z136" s="34"/>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row>
    <row r="137" spans="1:50" s="21" customFormat="1" ht="18.75">
      <c r="A137" s="26">
        <v>13</v>
      </c>
      <c r="B137" s="117">
        <f t="shared" ca="1" si="76"/>
        <v>1155.8139999999999</v>
      </c>
      <c r="C137" s="117">
        <f t="shared" ca="1" si="77"/>
        <v>1144.7339999999999</v>
      </c>
      <c r="D137" s="117">
        <f t="shared" ca="1" si="78"/>
        <v>1128.7539999999999</v>
      </c>
      <c r="E137" s="117">
        <f t="shared" ca="1" si="79"/>
        <v>1111.9640000000002</v>
      </c>
      <c r="F137" s="117">
        <f t="shared" ca="1" si="80"/>
        <v>1179.1039999999998</v>
      </c>
      <c r="G137" s="117">
        <f t="shared" ca="1" si="81"/>
        <v>1213.8839999999998</v>
      </c>
      <c r="H137" s="117">
        <f t="shared" ca="1" si="82"/>
        <v>1215.5240000000001</v>
      </c>
      <c r="I137" s="117">
        <f t="shared" ca="1" si="83"/>
        <v>1223.854</v>
      </c>
      <c r="J137" s="117">
        <f t="shared" ca="1" si="84"/>
        <v>1230.2340000000002</v>
      </c>
      <c r="K137" s="117">
        <f t="shared" ca="1" si="85"/>
        <v>1264.4740000000002</v>
      </c>
      <c r="L137" s="117">
        <f t="shared" ca="1" si="86"/>
        <v>1268.3040000000001</v>
      </c>
      <c r="M137" s="117">
        <f t="shared" ca="1" si="87"/>
        <v>1235.9939999999999</v>
      </c>
      <c r="N137" s="117">
        <f t="shared" ca="1" si="88"/>
        <v>1233.674</v>
      </c>
      <c r="O137" s="117">
        <f t="shared" ca="1" si="89"/>
        <v>1236.424</v>
      </c>
      <c r="P137" s="117">
        <f t="shared" ca="1" si="90"/>
        <v>1238.7440000000001</v>
      </c>
      <c r="Q137" s="117">
        <f t="shared" ca="1" si="91"/>
        <v>1237.8140000000001</v>
      </c>
      <c r="R137" s="117">
        <f t="shared" ca="1" si="92"/>
        <v>1232.5939999999998</v>
      </c>
      <c r="S137" s="117">
        <f t="shared" ca="1" si="93"/>
        <v>1221.694</v>
      </c>
      <c r="T137" s="117">
        <f t="shared" ca="1" si="94"/>
        <v>1230.3140000000001</v>
      </c>
      <c r="U137" s="117">
        <f t="shared" ca="1" si="95"/>
        <v>1235.894</v>
      </c>
      <c r="V137" s="117">
        <f t="shared" ca="1" si="96"/>
        <v>1239.204</v>
      </c>
      <c r="W137" s="117">
        <f t="shared" ca="1" si="97"/>
        <v>1226.8240000000001</v>
      </c>
      <c r="X137" s="117">
        <f t="shared" ca="1" si="98"/>
        <v>1225.944</v>
      </c>
      <c r="Y137" s="117">
        <f t="shared" ca="1" si="99"/>
        <v>1198.9739999999999</v>
      </c>
      <c r="Z137" s="34"/>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row>
    <row r="138" spans="1:50" s="21" customFormat="1" ht="18.75">
      <c r="A138" s="26">
        <v>14</v>
      </c>
      <c r="B138" s="117">
        <f t="shared" ca="1" si="76"/>
        <v>1173.4839999999999</v>
      </c>
      <c r="C138" s="117">
        <f t="shared" ca="1" si="77"/>
        <v>1167.664</v>
      </c>
      <c r="D138" s="117">
        <f t="shared" ca="1" si="78"/>
        <v>1151.114</v>
      </c>
      <c r="E138" s="117">
        <f t="shared" ca="1" si="79"/>
        <v>1181.9840000000002</v>
      </c>
      <c r="F138" s="117">
        <f t="shared" ca="1" si="80"/>
        <v>1182.604</v>
      </c>
      <c r="G138" s="117">
        <f t="shared" ca="1" si="81"/>
        <v>1230.4240000000002</v>
      </c>
      <c r="H138" s="117">
        <f t="shared" ca="1" si="82"/>
        <v>1230.0039999999999</v>
      </c>
      <c r="I138" s="117">
        <f t="shared" ca="1" si="83"/>
        <v>1233.8939999999998</v>
      </c>
      <c r="J138" s="117">
        <f t="shared" ca="1" si="84"/>
        <v>1245.0239999999999</v>
      </c>
      <c r="K138" s="117">
        <f t="shared" ca="1" si="85"/>
        <v>1233.4639999999999</v>
      </c>
      <c r="L138" s="117">
        <f t="shared" ca="1" si="86"/>
        <v>1259.434</v>
      </c>
      <c r="M138" s="117">
        <f t="shared" ca="1" si="87"/>
        <v>1243.944</v>
      </c>
      <c r="N138" s="117">
        <f t="shared" ca="1" si="88"/>
        <v>1239.0840000000001</v>
      </c>
      <c r="O138" s="117">
        <f t="shared" ca="1" si="89"/>
        <v>1255.0939999999998</v>
      </c>
      <c r="P138" s="117">
        <f t="shared" ca="1" si="90"/>
        <v>1253.144</v>
      </c>
      <c r="Q138" s="117">
        <f t="shared" ca="1" si="91"/>
        <v>1248.0540000000001</v>
      </c>
      <c r="R138" s="117">
        <f t="shared" ca="1" si="92"/>
        <v>1244.4639999999999</v>
      </c>
      <c r="S138" s="117">
        <f t="shared" ca="1" si="93"/>
        <v>1227.0239999999999</v>
      </c>
      <c r="T138" s="117">
        <f t="shared" ca="1" si="94"/>
        <v>1225.8139999999999</v>
      </c>
      <c r="U138" s="117">
        <f t="shared" ca="1" si="95"/>
        <v>1235.7839999999999</v>
      </c>
      <c r="V138" s="117">
        <f t="shared" ca="1" si="96"/>
        <v>1241.4939999999999</v>
      </c>
      <c r="W138" s="117">
        <f t="shared" ca="1" si="97"/>
        <v>1224.664</v>
      </c>
      <c r="X138" s="117">
        <f t="shared" ca="1" si="98"/>
        <v>1224.674</v>
      </c>
      <c r="Y138" s="117">
        <f t="shared" ca="1" si="99"/>
        <v>1202.154</v>
      </c>
      <c r="Z138" s="34"/>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row>
    <row r="139" spans="1:50" s="21" customFormat="1" ht="18.75">
      <c r="A139" s="26">
        <v>15</v>
      </c>
      <c r="B139" s="117">
        <f t="shared" ca="1" si="76"/>
        <v>1230.8240000000001</v>
      </c>
      <c r="C139" s="117">
        <f t="shared" ca="1" si="77"/>
        <v>1226.624</v>
      </c>
      <c r="D139" s="117">
        <f t="shared" ca="1" si="78"/>
        <v>1195.624</v>
      </c>
      <c r="E139" s="117">
        <f t="shared" ca="1" si="79"/>
        <v>1213.614</v>
      </c>
      <c r="F139" s="117">
        <f t="shared" ca="1" si="80"/>
        <v>1233.3739999999998</v>
      </c>
      <c r="G139" s="117">
        <f t="shared" ca="1" si="81"/>
        <v>1269.8039999999999</v>
      </c>
      <c r="H139" s="117">
        <f t="shared" ca="1" si="82"/>
        <v>1275.904</v>
      </c>
      <c r="I139" s="117">
        <f t="shared" ca="1" si="83"/>
        <v>1289.904</v>
      </c>
      <c r="J139" s="117">
        <f t="shared" ca="1" si="84"/>
        <v>1305.5039999999999</v>
      </c>
      <c r="K139" s="117">
        <f t="shared" ca="1" si="85"/>
        <v>1315.3039999999999</v>
      </c>
      <c r="L139" s="117">
        <f t="shared" ca="1" si="86"/>
        <v>1308.3340000000001</v>
      </c>
      <c r="M139" s="117">
        <f t="shared" ca="1" si="87"/>
        <v>1305.5939999999998</v>
      </c>
      <c r="N139" s="117">
        <f t="shared" ca="1" si="88"/>
        <v>1305.3839999999998</v>
      </c>
      <c r="O139" s="117">
        <f t="shared" ca="1" si="89"/>
        <v>1313.4740000000002</v>
      </c>
      <c r="P139" s="117">
        <f t="shared" ca="1" si="90"/>
        <v>1315.7839999999999</v>
      </c>
      <c r="Q139" s="117">
        <f t="shared" ca="1" si="91"/>
        <v>1315.9840000000002</v>
      </c>
      <c r="R139" s="117">
        <f t="shared" ca="1" si="92"/>
        <v>1311.0439999999999</v>
      </c>
      <c r="S139" s="117">
        <f t="shared" ca="1" si="93"/>
        <v>1295.5139999999999</v>
      </c>
      <c r="T139" s="117">
        <f t="shared" ca="1" si="94"/>
        <v>1306.9639999999999</v>
      </c>
      <c r="U139" s="117">
        <f t="shared" ca="1" si="95"/>
        <v>1310.9139999999998</v>
      </c>
      <c r="V139" s="117">
        <f t="shared" ca="1" si="96"/>
        <v>1302.434</v>
      </c>
      <c r="W139" s="117">
        <f t="shared" ca="1" si="97"/>
        <v>1296.3939999999998</v>
      </c>
      <c r="X139" s="117">
        <f t="shared" ca="1" si="98"/>
        <v>1296.5039999999999</v>
      </c>
      <c r="Y139" s="117">
        <f t="shared" ca="1" si="99"/>
        <v>1260.184</v>
      </c>
      <c r="Z139" s="34"/>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row>
    <row r="140" spans="1:50" s="21" customFormat="1" ht="18.75">
      <c r="A140" s="26">
        <v>16</v>
      </c>
      <c r="B140" s="117">
        <f t="shared" ca="1" si="76"/>
        <v>1233.9939999999999</v>
      </c>
      <c r="C140" s="117">
        <f t="shared" ca="1" si="77"/>
        <v>1225.444</v>
      </c>
      <c r="D140" s="117">
        <f t="shared" ca="1" si="78"/>
        <v>1198.434</v>
      </c>
      <c r="E140" s="117">
        <f t="shared" ca="1" si="79"/>
        <v>1197.9739999999999</v>
      </c>
      <c r="F140" s="117">
        <f t="shared" ca="1" si="80"/>
        <v>1210.164</v>
      </c>
      <c r="G140" s="117">
        <f t="shared" ca="1" si="81"/>
        <v>1244.1940000000002</v>
      </c>
      <c r="H140" s="117">
        <f t="shared" ca="1" si="82"/>
        <v>1259.934</v>
      </c>
      <c r="I140" s="117">
        <f t="shared" ca="1" si="83"/>
        <v>1272.7639999999999</v>
      </c>
      <c r="J140" s="117">
        <f t="shared" ca="1" si="84"/>
        <v>1291.9739999999999</v>
      </c>
      <c r="K140" s="117">
        <f t="shared" ca="1" si="85"/>
        <v>1302.7840000000001</v>
      </c>
      <c r="L140" s="117">
        <f t="shared" ca="1" si="86"/>
        <v>1302.954</v>
      </c>
      <c r="M140" s="117">
        <f t="shared" ca="1" si="87"/>
        <v>1301.7240000000002</v>
      </c>
      <c r="N140" s="117">
        <f t="shared" ca="1" si="88"/>
        <v>1309.414</v>
      </c>
      <c r="O140" s="117">
        <f t="shared" ca="1" si="89"/>
        <v>1311.364</v>
      </c>
      <c r="P140" s="117">
        <f t="shared" ca="1" si="90"/>
        <v>1313.2640000000001</v>
      </c>
      <c r="Q140" s="117">
        <f t="shared" ca="1" si="91"/>
        <v>1320.0539999999999</v>
      </c>
      <c r="R140" s="117">
        <f t="shared" ca="1" si="92"/>
        <v>1314.414</v>
      </c>
      <c r="S140" s="117">
        <f t="shared" ca="1" si="93"/>
        <v>1308.3039999999999</v>
      </c>
      <c r="T140" s="117">
        <f t="shared" ca="1" si="94"/>
        <v>1310.384</v>
      </c>
      <c r="U140" s="117">
        <f t="shared" ca="1" si="95"/>
        <v>1312.894</v>
      </c>
      <c r="V140" s="117">
        <f t="shared" ca="1" si="96"/>
        <v>1299.9639999999999</v>
      </c>
      <c r="W140" s="117">
        <f t="shared" ca="1" si="97"/>
        <v>1285.1139999999998</v>
      </c>
      <c r="X140" s="117">
        <f t="shared" ca="1" si="98"/>
        <v>1285.5740000000001</v>
      </c>
      <c r="Y140" s="117">
        <f t="shared" ca="1" si="99"/>
        <v>1257.2239999999997</v>
      </c>
      <c r="Z140" s="34"/>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row>
    <row r="141" spans="1:50" s="21" customFormat="1" ht="18.75">
      <c r="A141" s="26">
        <v>17</v>
      </c>
      <c r="B141" s="117">
        <f t="shared" ca="1" si="76"/>
        <v>1194.0139999999999</v>
      </c>
      <c r="C141" s="117">
        <f t="shared" ca="1" si="77"/>
        <v>1193.9039999999998</v>
      </c>
      <c r="D141" s="117">
        <f t="shared" ca="1" si="78"/>
        <v>1190.8240000000001</v>
      </c>
      <c r="E141" s="117">
        <f t="shared" ca="1" si="79"/>
        <v>1195.0340000000001</v>
      </c>
      <c r="F141" s="117">
        <f t="shared" ca="1" si="80"/>
        <v>1236.3440000000001</v>
      </c>
      <c r="G141" s="117">
        <f t="shared" ca="1" si="81"/>
        <v>1279.9740000000002</v>
      </c>
      <c r="H141" s="117">
        <f t="shared" ca="1" si="82"/>
        <v>1282.174</v>
      </c>
      <c r="I141" s="117">
        <f t="shared" ca="1" si="83"/>
        <v>1288.934</v>
      </c>
      <c r="J141" s="117">
        <f t="shared" ca="1" si="84"/>
        <v>1300.2540000000001</v>
      </c>
      <c r="K141" s="117">
        <f t="shared" ca="1" si="85"/>
        <v>1630.7840000000001</v>
      </c>
      <c r="L141" s="117">
        <f t="shared" ca="1" si="86"/>
        <v>1632.0140000000001</v>
      </c>
      <c r="M141" s="117">
        <f t="shared" ca="1" si="87"/>
        <v>1632.0039999999999</v>
      </c>
      <c r="N141" s="117">
        <f t="shared" ca="1" si="88"/>
        <v>1632.3639999999998</v>
      </c>
      <c r="O141" s="117">
        <f t="shared" ca="1" si="89"/>
        <v>1632.2439999999999</v>
      </c>
      <c r="P141" s="117">
        <f t="shared" ca="1" si="90"/>
        <v>1632.0439999999999</v>
      </c>
      <c r="Q141" s="117">
        <f t="shared" ca="1" si="91"/>
        <v>1631.8239999999998</v>
      </c>
      <c r="R141" s="117">
        <f t="shared" ca="1" si="92"/>
        <v>1297.7239999999999</v>
      </c>
      <c r="S141" s="117">
        <f t="shared" ca="1" si="93"/>
        <v>1632.7639999999999</v>
      </c>
      <c r="T141" s="117">
        <f t="shared" ca="1" si="94"/>
        <v>1632.874</v>
      </c>
      <c r="U141" s="117">
        <f t="shared" ca="1" si="95"/>
        <v>1632.654</v>
      </c>
      <c r="V141" s="117">
        <f t="shared" ca="1" si="96"/>
        <v>1248.5740000000001</v>
      </c>
      <c r="W141" s="117">
        <f t="shared" ca="1" si="97"/>
        <v>1241.6539999999998</v>
      </c>
      <c r="X141" s="117">
        <f t="shared" ca="1" si="98"/>
        <v>1223.4440000000002</v>
      </c>
      <c r="Y141" s="117">
        <f t="shared" ca="1" si="99"/>
        <v>1206.8239999999998</v>
      </c>
      <c r="Z141" s="34"/>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row>
    <row r="142" spans="1:50" s="21" customFormat="1" ht="18.75">
      <c r="A142" s="26">
        <v>18</v>
      </c>
      <c r="B142" s="117">
        <f t="shared" ca="1" si="76"/>
        <v>1181.9939999999999</v>
      </c>
      <c r="C142" s="117">
        <f t="shared" ca="1" si="77"/>
        <v>1196.854</v>
      </c>
      <c r="D142" s="117">
        <f t="shared" ca="1" si="78"/>
        <v>1180.6940000000002</v>
      </c>
      <c r="E142" s="117">
        <f t="shared" ca="1" si="79"/>
        <v>1187.404</v>
      </c>
      <c r="F142" s="117">
        <f t="shared" ca="1" si="80"/>
        <v>1223.5239999999999</v>
      </c>
      <c r="G142" s="117">
        <f t="shared" ca="1" si="81"/>
        <v>1634.1439999999998</v>
      </c>
      <c r="H142" s="117">
        <f t="shared" ca="1" si="82"/>
        <v>1633.4839999999997</v>
      </c>
      <c r="I142" s="117">
        <f t="shared" ca="1" si="83"/>
        <v>1633.394</v>
      </c>
      <c r="J142" s="117">
        <f t="shared" ca="1" si="84"/>
        <v>1632.7839999999999</v>
      </c>
      <c r="K142" s="117">
        <f t="shared" ca="1" si="85"/>
        <v>1632.8639999999998</v>
      </c>
      <c r="L142" s="117">
        <f t="shared" ca="1" si="86"/>
        <v>1632.6239999999998</v>
      </c>
      <c r="M142" s="117">
        <f t="shared" ca="1" si="87"/>
        <v>1633.1839999999997</v>
      </c>
      <c r="N142" s="117">
        <f t="shared" ca="1" si="88"/>
        <v>1634.4939999999999</v>
      </c>
      <c r="O142" s="117">
        <f t="shared" ca="1" si="89"/>
        <v>1633.9239999999998</v>
      </c>
      <c r="P142" s="117">
        <f t="shared" ca="1" si="90"/>
        <v>1632.9039999999998</v>
      </c>
      <c r="Q142" s="117">
        <f t="shared" ca="1" si="91"/>
        <v>1632.6439999999998</v>
      </c>
      <c r="R142" s="117">
        <f t="shared" ca="1" si="92"/>
        <v>1631.944</v>
      </c>
      <c r="S142" s="117">
        <f t="shared" ca="1" si="93"/>
        <v>1633.654</v>
      </c>
      <c r="T142" s="117">
        <f t="shared" ca="1" si="94"/>
        <v>1633.4939999999999</v>
      </c>
      <c r="U142" s="117">
        <f t="shared" ca="1" si="95"/>
        <v>1632.854</v>
      </c>
      <c r="V142" s="117">
        <f t="shared" ca="1" si="96"/>
        <v>1251.694</v>
      </c>
      <c r="W142" s="117">
        <f t="shared" ca="1" si="97"/>
        <v>1242.414</v>
      </c>
      <c r="X142" s="117">
        <f t="shared" ca="1" si="98"/>
        <v>1209.4440000000002</v>
      </c>
      <c r="Y142" s="117">
        <f t="shared" ca="1" si="99"/>
        <v>1199.8839999999998</v>
      </c>
      <c r="Z142" s="34"/>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row>
    <row r="143" spans="1:50" s="21" customFormat="1" ht="18.75">
      <c r="A143" s="26">
        <v>19</v>
      </c>
      <c r="B143" s="117">
        <f t="shared" ca="1" si="76"/>
        <v>1154.2640000000001</v>
      </c>
      <c r="C143" s="117">
        <f t="shared" ca="1" si="77"/>
        <v>1151.9439999999997</v>
      </c>
      <c r="D143" s="117">
        <f t="shared" ca="1" si="78"/>
        <v>1121.0039999999999</v>
      </c>
      <c r="E143" s="117">
        <f t="shared" ca="1" si="79"/>
        <v>1134.7939999999999</v>
      </c>
      <c r="F143" s="117">
        <f t="shared" ca="1" si="80"/>
        <v>1185.914</v>
      </c>
      <c r="G143" s="117">
        <f t="shared" ca="1" si="81"/>
        <v>1223.5039999999999</v>
      </c>
      <c r="H143" s="117">
        <f t="shared" ca="1" si="82"/>
        <v>1632.4539999999997</v>
      </c>
      <c r="I143" s="117">
        <f t="shared" ca="1" si="83"/>
        <v>1632.3239999999998</v>
      </c>
      <c r="J143" s="117">
        <f t="shared" ca="1" si="84"/>
        <v>1631.4139999999998</v>
      </c>
      <c r="K143" s="117">
        <f t="shared" ca="1" si="85"/>
        <v>1631.684</v>
      </c>
      <c r="L143" s="117">
        <f t="shared" ca="1" si="86"/>
        <v>1631.6139999999998</v>
      </c>
      <c r="M143" s="117">
        <f t="shared" ca="1" si="87"/>
        <v>1631.404</v>
      </c>
      <c r="N143" s="117">
        <f t="shared" ca="1" si="88"/>
        <v>1631.9539999999997</v>
      </c>
      <c r="O143" s="117">
        <f t="shared" ca="1" si="89"/>
        <v>1633.2339999999999</v>
      </c>
      <c r="P143" s="117">
        <f t="shared" ca="1" si="90"/>
        <v>1633.2639999999999</v>
      </c>
      <c r="Q143" s="117">
        <f t="shared" ca="1" si="91"/>
        <v>1633.154</v>
      </c>
      <c r="R143" s="117">
        <f t="shared" ca="1" si="92"/>
        <v>1632.934</v>
      </c>
      <c r="S143" s="117">
        <f t="shared" ca="1" si="93"/>
        <v>1633.1439999999998</v>
      </c>
      <c r="T143" s="117">
        <f t="shared" ca="1" si="94"/>
        <v>1632.6939999999997</v>
      </c>
      <c r="U143" s="117">
        <f t="shared" ca="1" si="95"/>
        <v>1632.144</v>
      </c>
      <c r="V143" s="117">
        <f t="shared" ca="1" si="96"/>
        <v>1631.664</v>
      </c>
      <c r="W143" s="117">
        <f t="shared" ca="1" si="97"/>
        <v>1215.2239999999997</v>
      </c>
      <c r="X143" s="117">
        <f t="shared" ca="1" si="98"/>
        <v>1176.154</v>
      </c>
      <c r="Y143" s="117">
        <f t="shared" ca="1" si="99"/>
        <v>1197.9839999999999</v>
      </c>
      <c r="Z143" s="34"/>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row>
    <row r="144" spans="1:50" s="21" customFormat="1" ht="18.75">
      <c r="A144" s="26">
        <v>20</v>
      </c>
      <c r="B144" s="117">
        <f t="shared" ca="1" si="76"/>
        <v>1190.954</v>
      </c>
      <c r="C144" s="117">
        <f t="shared" ca="1" si="77"/>
        <v>1188.0340000000001</v>
      </c>
      <c r="D144" s="117">
        <f t="shared" ca="1" si="78"/>
        <v>1153.7139999999999</v>
      </c>
      <c r="E144" s="117">
        <f t="shared" ca="1" si="79"/>
        <v>1161.3440000000001</v>
      </c>
      <c r="F144" s="117">
        <f t="shared" ca="1" si="80"/>
        <v>1634.0339999999999</v>
      </c>
      <c r="G144" s="117">
        <f t="shared" ca="1" si="81"/>
        <v>1632.0340000000001</v>
      </c>
      <c r="H144" s="117">
        <f t="shared" ca="1" si="82"/>
        <v>1633.914</v>
      </c>
      <c r="I144" s="117">
        <f t="shared" ca="1" si="83"/>
        <v>1633.694</v>
      </c>
      <c r="J144" s="117">
        <f t="shared" ca="1" si="84"/>
        <v>1632.2940000000001</v>
      </c>
      <c r="K144" s="117">
        <f t="shared" ca="1" si="85"/>
        <v>1632.394</v>
      </c>
      <c r="L144" s="117">
        <f t="shared" ca="1" si="86"/>
        <v>1632.3340000000001</v>
      </c>
      <c r="M144" s="117">
        <f t="shared" ca="1" si="87"/>
        <v>1632.0940000000001</v>
      </c>
      <c r="N144" s="117">
        <f t="shared" ca="1" si="88"/>
        <v>1632.654</v>
      </c>
      <c r="O144" s="117">
        <f t="shared" ca="1" si="89"/>
        <v>1634.434</v>
      </c>
      <c r="P144" s="117">
        <f t="shared" ca="1" si="90"/>
        <v>1634.2139999999999</v>
      </c>
      <c r="Q144" s="117">
        <f t="shared" ca="1" si="91"/>
        <v>1634.134</v>
      </c>
      <c r="R144" s="117">
        <f t="shared" ca="1" si="92"/>
        <v>1633.5439999999999</v>
      </c>
      <c r="S144" s="117">
        <f t="shared" ca="1" si="93"/>
        <v>1635.0039999999999</v>
      </c>
      <c r="T144" s="117">
        <f t="shared" ca="1" si="94"/>
        <v>1633.1839999999997</v>
      </c>
      <c r="U144" s="117">
        <f t="shared" ca="1" si="95"/>
        <v>1632.5340000000001</v>
      </c>
      <c r="V144" s="117">
        <f t="shared" ca="1" si="96"/>
        <v>1631.3440000000001</v>
      </c>
      <c r="W144" s="117">
        <f t="shared" ca="1" si="97"/>
        <v>1230.9739999999999</v>
      </c>
      <c r="X144" s="117">
        <f t="shared" ca="1" si="98"/>
        <v>1212.604</v>
      </c>
      <c r="Y144" s="117">
        <f t="shared" ca="1" si="99"/>
        <v>1208.704</v>
      </c>
      <c r="Z144" s="34"/>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row>
    <row r="145" spans="1:50" s="21" customFormat="1" ht="18.75">
      <c r="A145" s="26">
        <v>21</v>
      </c>
      <c r="B145" s="117">
        <f t="shared" ca="1" si="76"/>
        <v>1207.7739999999999</v>
      </c>
      <c r="C145" s="117">
        <f t="shared" ca="1" si="77"/>
        <v>1207.0039999999999</v>
      </c>
      <c r="D145" s="117">
        <f t="shared" ca="1" si="78"/>
        <v>1181.194</v>
      </c>
      <c r="E145" s="117">
        <f t="shared" ca="1" si="79"/>
        <v>1197.8739999999998</v>
      </c>
      <c r="F145" s="117">
        <f t="shared" ca="1" si="80"/>
        <v>1249.414</v>
      </c>
      <c r="G145" s="117">
        <f t="shared" ca="1" si="81"/>
        <v>1644.0440000000001</v>
      </c>
      <c r="H145" s="117">
        <f t="shared" ca="1" si="82"/>
        <v>1645.104</v>
      </c>
      <c r="I145" s="117">
        <f t="shared" ca="1" si="83"/>
        <v>1644.6139999999998</v>
      </c>
      <c r="J145" s="117">
        <f t="shared" ca="1" si="84"/>
        <v>1643.4440000000002</v>
      </c>
      <c r="K145" s="117">
        <f t="shared" ca="1" si="85"/>
        <v>1643.5040000000001</v>
      </c>
      <c r="L145" s="117">
        <f t="shared" ca="1" si="86"/>
        <v>1643.2139999999999</v>
      </c>
      <c r="M145" s="117">
        <f t="shared" ca="1" si="87"/>
        <v>1643.9840000000002</v>
      </c>
      <c r="N145" s="117">
        <f t="shared" ca="1" si="88"/>
        <v>1646.0839999999998</v>
      </c>
      <c r="O145" s="117">
        <f t="shared" ca="1" si="89"/>
        <v>1645.2939999999999</v>
      </c>
      <c r="P145" s="117">
        <f t="shared" ca="1" si="90"/>
        <v>1645.104</v>
      </c>
      <c r="Q145" s="117">
        <f t="shared" ca="1" si="91"/>
        <v>1644.5840000000001</v>
      </c>
      <c r="R145" s="117">
        <f t="shared" ca="1" si="92"/>
        <v>1643.9840000000002</v>
      </c>
      <c r="S145" s="117">
        <f t="shared" ca="1" si="93"/>
        <v>1645.2140000000002</v>
      </c>
      <c r="T145" s="117">
        <f t="shared" ca="1" si="94"/>
        <v>1643.7139999999999</v>
      </c>
      <c r="U145" s="117">
        <f t="shared" ca="1" si="95"/>
        <v>1643.0940000000001</v>
      </c>
      <c r="V145" s="117">
        <f t="shared" ca="1" si="96"/>
        <v>1641.694</v>
      </c>
      <c r="W145" s="117">
        <f t="shared" ca="1" si="97"/>
        <v>1282.454</v>
      </c>
      <c r="X145" s="117">
        <f t="shared" ca="1" si="98"/>
        <v>1242.0239999999999</v>
      </c>
      <c r="Y145" s="117">
        <f t="shared" ca="1" si="99"/>
        <v>1241.5839999999998</v>
      </c>
      <c r="Z145" s="34"/>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row>
    <row r="146" spans="1:50" s="21" customFormat="1" ht="18.75">
      <c r="A146" s="26">
        <v>22</v>
      </c>
      <c r="B146" s="117">
        <f t="shared" ca="1" si="76"/>
        <v>1249.7439999999999</v>
      </c>
      <c r="C146" s="117">
        <f t="shared" ca="1" si="77"/>
        <v>1237.5840000000001</v>
      </c>
      <c r="D146" s="117">
        <f t="shared" ca="1" si="78"/>
        <v>1190.904</v>
      </c>
      <c r="E146" s="117">
        <f t="shared" ca="1" si="79"/>
        <v>1133.3139999999999</v>
      </c>
      <c r="F146" s="117">
        <f t="shared" ca="1" si="80"/>
        <v>1228.9239999999998</v>
      </c>
      <c r="G146" s="117">
        <f t="shared" ca="1" si="81"/>
        <v>1278.664</v>
      </c>
      <c r="H146" s="117">
        <f t="shared" ca="1" si="82"/>
        <v>1690.2639999999997</v>
      </c>
      <c r="I146" s="117">
        <f t="shared" ca="1" si="83"/>
        <v>1690.654</v>
      </c>
      <c r="J146" s="117">
        <f t="shared" ca="1" si="84"/>
        <v>1690.674</v>
      </c>
      <c r="K146" s="117">
        <f t="shared" ca="1" si="85"/>
        <v>1690.7539999999999</v>
      </c>
      <c r="L146" s="117">
        <f t="shared" ca="1" si="86"/>
        <v>1690.9540000000002</v>
      </c>
      <c r="M146" s="117">
        <f t="shared" ca="1" si="87"/>
        <v>1690.4939999999999</v>
      </c>
      <c r="N146" s="117">
        <f t="shared" ca="1" si="88"/>
        <v>1690.1839999999997</v>
      </c>
      <c r="O146" s="117">
        <f t="shared" ca="1" si="89"/>
        <v>1689.6239999999998</v>
      </c>
      <c r="P146" s="117">
        <f t="shared" ca="1" si="90"/>
        <v>1689.2139999999997</v>
      </c>
      <c r="Q146" s="117">
        <f t="shared" ca="1" si="91"/>
        <v>1688.8340000000001</v>
      </c>
      <c r="R146" s="117">
        <f t="shared" ca="1" si="92"/>
        <v>1688.0239999999999</v>
      </c>
      <c r="S146" s="117">
        <f t="shared" ca="1" si="93"/>
        <v>1314.164</v>
      </c>
      <c r="T146" s="117">
        <f t="shared" ca="1" si="94"/>
        <v>1688.364</v>
      </c>
      <c r="U146" s="117">
        <f t="shared" ca="1" si="95"/>
        <v>1689.0439999999999</v>
      </c>
      <c r="V146" s="117">
        <f t="shared" ca="1" si="96"/>
        <v>1316.2640000000001</v>
      </c>
      <c r="W146" s="117">
        <f t="shared" ca="1" si="97"/>
        <v>1310.8339999999998</v>
      </c>
      <c r="X146" s="117">
        <f t="shared" ca="1" si="98"/>
        <v>1286.0340000000001</v>
      </c>
      <c r="Y146" s="117">
        <f t="shared" ca="1" si="99"/>
        <v>1278.854</v>
      </c>
      <c r="Z146" s="34"/>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row>
    <row r="147" spans="1:50" s="21" customFormat="1" ht="18.75">
      <c r="A147" s="26">
        <v>23</v>
      </c>
      <c r="B147" s="117">
        <f t="shared" ca="1" si="76"/>
        <v>1215.7340000000002</v>
      </c>
      <c r="C147" s="117">
        <f t="shared" ca="1" si="77"/>
        <v>1204.644</v>
      </c>
      <c r="D147" s="117">
        <f t="shared" ca="1" si="78"/>
        <v>1123.7439999999999</v>
      </c>
      <c r="E147" s="117">
        <f t="shared" ca="1" si="79"/>
        <v>1088.8739999999998</v>
      </c>
      <c r="F147" s="117">
        <f t="shared" ca="1" si="80"/>
        <v>1120.7239999999999</v>
      </c>
      <c r="G147" s="117">
        <f t="shared" ca="1" si="81"/>
        <v>1199.194</v>
      </c>
      <c r="H147" s="117">
        <f t="shared" ca="1" si="82"/>
        <v>1234.2439999999999</v>
      </c>
      <c r="I147" s="117">
        <f t="shared" ca="1" si="83"/>
        <v>1690.7939999999999</v>
      </c>
      <c r="J147" s="117">
        <f t="shared" ca="1" si="84"/>
        <v>1690.5539999999999</v>
      </c>
      <c r="K147" s="117">
        <f t="shared" ca="1" si="85"/>
        <v>1690.4939999999999</v>
      </c>
      <c r="L147" s="117">
        <f t="shared" ca="1" si="86"/>
        <v>1690.3839999999998</v>
      </c>
      <c r="M147" s="117">
        <f t="shared" ca="1" si="87"/>
        <v>1690.1439999999998</v>
      </c>
      <c r="N147" s="117">
        <f t="shared" ca="1" si="88"/>
        <v>1689.874</v>
      </c>
      <c r="O147" s="117">
        <f t="shared" ca="1" si="89"/>
        <v>1689.2539999999997</v>
      </c>
      <c r="P147" s="117">
        <f t="shared" ca="1" si="90"/>
        <v>1687.7939999999999</v>
      </c>
      <c r="Q147" s="117">
        <f t="shared" ca="1" si="91"/>
        <v>1687.5640000000001</v>
      </c>
      <c r="R147" s="117">
        <f t="shared" ca="1" si="92"/>
        <v>1686.8240000000001</v>
      </c>
      <c r="S147" s="117">
        <f t="shared" ca="1" si="93"/>
        <v>1689.654</v>
      </c>
      <c r="T147" s="117">
        <f t="shared" ca="1" si="94"/>
        <v>1688.8239999999998</v>
      </c>
      <c r="U147" s="117">
        <f t="shared" ca="1" si="95"/>
        <v>1688.894</v>
      </c>
      <c r="V147" s="117">
        <f t="shared" ca="1" si="96"/>
        <v>1287.2240000000002</v>
      </c>
      <c r="W147" s="117">
        <f t="shared" ca="1" si="97"/>
        <v>1207.3839999999998</v>
      </c>
      <c r="X147" s="117">
        <f t="shared" ca="1" si="98"/>
        <v>1098.0240000000001</v>
      </c>
      <c r="Y147" s="117">
        <f t="shared" ca="1" si="99"/>
        <v>1092.644</v>
      </c>
      <c r="Z147" s="34"/>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row>
    <row r="148" spans="1:50" s="21" customFormat="1" ht="18.75">
      <c r="A148" s="26">
        <v>24</v>
      </c>
      <c r="B148" s="117">
        <f t="shared" ca="1" si="76"/>
        <v>1207.1639999999998</v>
      </c>
      <c r="C148" s="117">
        <f t="shared" ca="1" si="77"/>
        <v>1223.0039999999999</v>
      </c>
      <c r="D148" s="117">
        <f t="shared" ca="1" si="78"/>
        <v>1213.9639999999999</v>
      </c>
      <c r="E148" s="117">
        <f t="shared" ca="1" si="79"/>
        <v>1216.4940000000001</v>
      </c>
      <c r="F148" s="117">
        <f t="shared" ca="1" si="80"/>
        <v>1251.924</v>
      </c>
      <c r="G148" s="117">
        <f t="shared" ca="1" si="81"/>
        <v>1686.0139999999999</v>
      </c>
      <c r="H148" s="117">
        <f t="shared" ca="1" si="82"/>
        <v>1685.7539999999999</v>
      </c>
      <c r="I148" s="117">
        <f t="shared" ca="1" si="83"/>
        <v>1685.4240000000002</v>
      </c>
      <c r="J148" s="117">
        <f t="shared" ca="1" si="84"/>
        <v>1686.0539999999999</v>
      </c>
      <c r="K148" s="117">
        <f t="shared" ca="1" si="85"/>
        <v>1687.624</v>
      </c>
      <c r="L148" s="117">
        <f t="shared" ca="1" si="86"/>
        <v>1687.2440000000001</v>
      </c>
      <c r="M148" s="117">
        <f t="shared" ca="1" si="87"/>
        <v>1687.6939999999997</v>
      </c>
      <c r="N148" s="117">
        <f t="shared" ca="1" si="88"/>
        <v>1687.2840000000001</v>
      </c>
      <c r="O148" s="117">
        <f t="shared" ca="1" si="89"/>
        <v>1686.1640000000002</v>
      </c>
      <c r="P148" s="117">
        <f t="shared" ca="1" si="90"/>
        <v>1686.174</v>
      </c>
      <c r="Q148" s="117">
        <f t="shared" ca="1" si="91"/>
        <v>1685.674</v>
      </c>
      <c r="R148" s="117">
        <f t="shared" ca="1" si="92"/>
        <v>1684.5639999999999</v>
      </c>
      <c r="S148" s="117">
        <f t="shared" ca="1" si="93"/>
        <v>1686.694</v>
      </c>
      <c r="T148" s="117">
        <f t="shared" ca="1" si="94"/>
        <v>1686.5339999999999</v>
      </c>
      <c r="U148" s="117">
        <f t="shared" ca="1" si="95"/>
        <v>1686.7040000000002</v>
      </c>
      <c r="V148" s="117">
        <f t="shared" ca="1" si="96"/>
        <v>1686.1239999999998</v>
      </c>
      <c r="W148" s="117">
        <f t="shared" ca="1" si="97"/>
        <v>1275.164</v>
      </c>
      <c r="X148" s="117">
        <f t="shared" ca="1" si="98"/>
        <v>1244.904</v>
      </c>
      <c r="Y148" s="117">
        <f t="shared" ca="1" si="99"/>
        <v>1219.3040000000001</v>
      </c>
      <c r="Z148" s="34"/>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row>
    <row r="149" spans="1:50" s="21" customFormat="1" ht="18.75">
      <c r="A149" s="26">
        <v>25</v>
      </c>
      <c r="B149" s="117">
        <f t="shared" ca="1" si="76"/>
        <v>1198.0840000000001</v>
      </c>
      <c r="C149" s="117">
        <f t="shared" ca="1" si="77"/>
        <v>1199.2739999999999</v>
      </c>
      <c r="D149" s="117">
        <f t="shared" ca="1" si="78"/>
        <v>1198.364</v>
      </c>
      <c r="E149" s="117">
        <f t="shared" ca="1" si="79"/>
        <v>1199.0639999999999</v>
      </c>
      <c r="F149" s="117">
        <f t="shared" ca="1" si="80"/>
        <v>1688.4639999999999</v>
      </c>
      <c r="G149" s="117">
        <f t="shared" ca="1" si="81"/>
        <v>1687.704</v>
      </c>
      <c r="H149" s="117">
        <f t="shared" ca="1" si="82"/>
        <v>1688.0739999999998</v>
      </c>
      <c r="I149" s="117">
        <f t="shared" ca="1" si="83"/>
        <v>1687.8339999999998</v>
      </c>
      <c r="J149" s="117">
        <f t="shared" ca="1" si="84"/>
        <v>1686.194</v>
      </c>
      <c r="K149" s="117">
        <f t="shared" ca="1" si="85"/>
        <v>1689.434</v>
      </c>
      <c r="L149" s="117">
        <f t="shared" ca="1" si="86"/>
        <v>1691.2140000000002</v>
      </c>
      <c r="M149" s="117">
        <f t="shared" ca="1" si="87"/>
        <v>1689.1239999999998</v>
      </c>
      <c r="N149" s="117">
        <f t="shared" ca="1" si="88"/>
        <v>1688.684</v>
      </c>
      <c r="O149" s="117">
        <f t="shared" ca="1" si="89"/>
        <v>1687.884</v>
      </c>
      <c r="P149" s="117">
        <f t="shared" ca="1" si="90"/>
        <v>1687.904</v>
      </c>
      <c r="Q149" s="117">
        <f t="shared" ca="1" si="91"/>
        <v>1689.3039999999999</v>
      </c>
      <c r="R149" s="117">
        <f t="shared" ca="1" si="92"/>
        <v>1686.6139999999998</v>
      </c>
      <c r="S149" s="117">
        <f t="shared" ca="1" si="93"/>
        <v>1687.924</v>
      </c>
      <c r="T149" s="117">
        <f t="shared" ca="1" si="94"/>
        <v>1686.9840000000002</v>
      </c>
      <c r="U149" s="117">
        <f t="shared" ca="1" si="95"/>
        <v>1686.4240000000002</v>
      </c>
      <c r="V149" s="117">
        <f t="shared" ca="1" si="96"/>
        <v>1685.2339999999999</v>
      </c>
      <c r="W149" s="117">
        <f t="shared" ca="1" si="97"/>
        <v>1243.8040000000001</v>
      </c>
      <c r="X149" s="117">
        <f t="shared" ca="1" si="98"/>
        <v>1239.9839999999999</v>
      </c>
      <c r="Y149" s="117">
        <f t="shared" ca="1" si="99"/>
        <v>1211.2939999999999</v>
      </c>
      <c r="Z149" s="34"/>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row>
    <row r="150" spans="1:50" s="21" customFormat="1" ht="18.75">
      <c r="A150" s="26">
        <v>26</v>
      </c>
      <c r="B150" s="117">
        <f t="shared" ca="1" si="76"/>
        <v>1162.5840000000001</v>
      </c>
      <c r="C150" s="117">
        <f t="shared" ca="1" si="77"/>
        <v>1158.6039999999998</v>
      </c>
      <c r="D150" s="117">
        <f t="shared" ca="1" si="78"/>
        <v>1090.624</v>
      </c>
      <c r="E150" s="117">
        <f t="shared" ca="1" si="79"/>
        <v>1107.9639999999999</v>
      </c>
      <c r="F150" s="117">
        <f t="shared" ca="1" si="80"/>
        <v>1180.634</v>
      </c>
      <c r="G150" s="117">
        <f t="shared" ca="1" si="81"/>
        <v>1208.6940000000002</v>
      </c>
      <c r="H150" s="117">
        <f t="shared" ca="1" si="82"/>
        <v>1687.5939999999998</v>
      </c>
      <c r="I150" s="117">
        <f t="shared" ca="1" si="83"/>
        <v>1687.7340000000002</v>
      </c>
      <c r="J150" s="117">
        <f t="shared" ca="1" si="84"/>
        <v>1686.2539999999999</v>
      </c>
      <c r="K150" s="117">
        <f t="shared" ca="1" si="85"/>
        <v>1690.154</v>
      </c>
      <c r="L150" s="117">
        <f t="shared" ca="1" si="86"/>
        <v>1689.3239999999998</v>
      </c>
      <c r="M150" s="117">
        <f t="shared" ca="1" si="87"/>
        <v>1689.174</v>
      </c>
      <c r="N150" s="117">
        <f t="shared" ca="1" si="88"/>
        <v>1689.874</v>
      </c>
      <c r="O150" s="117">
        <f t="shared" ca="1" si="89"/>
        <v>1689.2239999999999</v>
      </c>
      <c r="P150" s="117">
        <f t="shared" ca="1" si="90"/>
        <v>1689.394</v>
      </c>
      <c r="Q150" s="117">
        <f t="shared" ca="1" si="91"/>
        <v>1688.5839999999998</v>
      </c>
      <c r="R150" s="117">
        <f t="shared" ca="1" si="92"/>
        <v>1687.2939999999999</v>
      </c>
      <c r="S150" s="117">
        <f t="shared" ca="1" si="93"/>
        <v>1687.5240000000001</v>
      </c>
      <c r="T150" s="117">
        <f t="shared" ca="1" si="94"/>
        <v>1686.8440000000001</v>
      </c>
      <c r="U150" s="117">
        <f t="shared" ca="1" si="95"/>
        <v>1685.7440000000001</v>
      </c>
      <c r="V150" s="117">
        <f t="shared" ca="1" si="96"/>
        <v>1684.5340000000001</v>
      </c>
      <c r="W150" s="117">
        <f t="shared" ca="1" si="97"/>
        <v>1215.3940000000002</v>
      </c>
      <c r="X150" s="117">
        <f t="shared" ca="1" si="98"/>
        <v>1204.3440000000001</v>
      </c>
      <c r="Y150" s="117">
        <f t="shared" ca="1" si="99"/>
        <v>1190.5840000000001</v>
      </c>
      <c r="Z150" s="34"/>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row>
    <row r="151" spans="1:50" s="21" customFormat="1" ht="18.75">
      <c r="A151" s="26">
        <v>27</v>
      </c>
      <c r="B151" s="117">
        <f t="shared" ca="1" si="76"/>
        <v>1193.6639999999998</v>
      </c>
      <c r="C151" s="117">
        <f t="shared" ca="1" si="77"/>
        <v>1205.8539999999998</v>
      </c>
      <c r="D151" s="117">
        <f t="shared" ca="1" si="78"/>
        <v>1198.3339999999998</v>
      </c>
      <c r="E151" s="117">
        <f t="shared" ca="1" si="79"/>
        <v>1206.2839999999999</v>
      </c>
      <c r="F151" s="117">
        <f t="shared" ca="1" si="80"/>
        <v>1214.3139999999999</v>
      </c>
      <c r="G151" s="117">
        <f t="shared" ca="1" si="81"/>
        <v>1689.1039999999998</v>
      </c>
      <c r="H151" s="117">
        <f t="shared" ca="1" si="82"/>
        <v>1686.5139999999999</v>
      </c>
      <c r="I151" s="117">
        <f t="shared" ca="1" si="83"/>
        <v>1687.5339999999999</v>
      </c>
      <c r="J151" s="117">
        <f t="shared" ca="1" si="84"/>
        <v>1687.8939999999998</v>
      </c>
      <c r="K151" s="117">
        <f t="shared" ca="1" si="85"/>
        <v>1687.104</v>
      </c>
      <c r="L151" s="117">
        <f t="shared" ca="1" si="86"/>
        <v>1686.1640000000002</v>
      </c>
      <c r="M151" s="117">
        <f t="shared" ca="1" si="87"/>
        <v>1686.7240000000002</v>
      </c>
      <c r="N151" s="117">
        <f t="shared" ca="1" si="88"/>
        <v>1686.5739999999998</v>
      </c>
      <c r="O151" s="117">
        <f t="shared" ca="1" si="89"/>
        <v>1685.0439999999999</v>
      </c>
      <c r="P151" s="117">
        <f t="shared" ca="1" si="90"/>
        <v>1686.7440000000001</v>
      </c>
      <c r="Q151" s="117">
        <f t="shared" ca="1" si="91"/>
        <v>1687.1139999999998</v>
      </c>
      <c r="R151" s="117">
        <f t="shared" ca="1" si="92"/>
        <v>1685.694</v>
      </c>
      <c r="S151" s="117">
        <f t="shared" ca="1" si="93"/>
        <v>1685.6440000000002</v>
      </c>
      <c r="T151" s="117">
        <f t="shared" ca="1" si="94"/>
        <v>1685.414</v>
      </c>
      <c r="U151" s="117">
        <f t="shared" ca="1" si="95"/>
        <v>1684.0740000000001</v>
      </c>
      <c r="V151" s="117">
        <f t="shared" ca="1" si="96"/>
        <v>1683.3639999999998</v>
      </c>
      <c r="W151" s="117">
        <f t="shared" ca="1" si="97"/>
        <v>1268.404</v>
      </c>
      <c r="X151" s="117">
        <f t="shared" ca="1" si="98"/>
        <v>1243.9839999999999</v>
      </c>
      <c r="Y151" s="117">
        <f t="shared" ca="1" si="99"/>
        <v>1214.5739999999998</v>
      </c>
      <c r="Z151" s="34"/>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row>
    <row r="152" spans="1:50" s="21" customFormat="1" ht="18.75">
      <c r="A152" s="26">
        <v>28</v>
      </c>
      <c r="B152" s="117">
        <f t="shared" ca="1" si="76"/>
        <v>1215.5340000000001</v>
      </c>
      <c r="C152" s="117">
        <f t="shared" ca="1" si="77"/>
        <v>1217.0439999999999</v>
      </c>
      <c r="D152" s="117">
        <f t="shared" ca="1" si="78"/>
        <v>1209.8140000000001</v>
      </c>
      <c r="E152" s="117">
        <f t="shared" ca="1" si="79"/>
        <v>1195.644</v>
      </c>
      <c r="F152" s="117">
        <f t="shared" ca="1" si="80"/>
        <v>1687.2339999999999</v>
      </c>
      <c r="G152" s="117">
        <f t="shared" ca="1" si="81"/>
        <v>1688.2639999999999</v>
      </c>
      <c r="H152" s="117">
        <f t="shared" ca="1" si="82"/>
        <v>1686.154</v>
      </c>
      <c r="I152" s="117">
        <f t="shared" ca="1" si="83"/>
        <v>1685.5940000000001</v>
      </c>
      <c r="J152" s="117">
        <f t="shared" ca="1" si="84"/>
        <v>1683.6839999999997</v>
      </c>
      <c r="K152" s="117">
        <f t="shared" ca="1" si="85"/>
        <v>1687.4940000000001</v>
      </c>
      <c r="L152" s="117">
        <f t="shared" ca="1" si="86"/>
        <v>1687.4139999999998</v>
      </c>
      <c r="M152" s="117">
        <f t="shared" ca="1" si="87"/>
        <v>1687.184</v>
      </c>
      <c r="N152" s="117">
        <f t="shared" ca="1" si="88"/>
        <v>1687.4740000000002</v>
      </c>
      <c r="O152" s="117">
        <f t="shared" ca="1" si="89"/>
        <v>1686.3539999999998</v>
      </c>
      <c r="P152" s="117">
        <f t="shared" ca="1" si="90"/>
        <v>1687.4740000000002</v>
      </c>
      <c r="Q152" s="117">
        <f t="shared" ca="1" si="91"/>
        <v>1686.7840000000001</v>
      </c>
      <c r="R152" s="117">
        <f t="shared" ca="1" si="92"/>
        <v>1687.384</v>
      </c>
      <c r="S152" s="117">
        <f t="shared" ca="1" si="93"/>
        <v>1251.5840000000001</v>
      </c>
      <c r="T152" s="117">
        <f t="shared" ca="1" si="94"/>
        <v>1257.9140000000002</v>
      </c>
      <c r="U152" s="117">
        <f t="shared" ca="1" si="95"/>
        <v>1261.1339999999998</v>
      </c>
      <c r="V152" s="117">
        <f t="shared" ca="1" si="96"/>
        <v>1267.5739999999998</v>
      </c>
      <c r="W152" s="117">
        <f t="shared" ca="1" si="97"/>
        <v>1245.2339999999999</v>
      </c>
      <c r="X152" s="117">
        <f t="shared" ca="1" si="98"/>
        <v>1242.7939999999999</v>
      </c>
      <c r="Y152" s="117">
        <f t="shared" ca="1" si="99"/>
        <v>1216.204</v>
      </c>
      <c r="Z152" s="34"/>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row>
    <row r="153" spans="1:50" ht="18.75">
      <c r="A153" s="26">
        <v>29</v>
      </c>
      <c r="B153" s="117">
        <f t="shared" ca="1" si="76"/>
        <v>1219.2239999999999</v>
      </c>
      <c r="C153" s="117">
        <f t="shared" ca="1" si="77"/>
        <v>1215.6540000000002</v>
      </c>
      <c r="D153" s="117">
        <f t="shared" ca="1" si="78"/>
        <v>1207.2739999999999</v>
      </c>
      <c r="E153" s="117">
        <f t="shared" ca="1" si="79"/>
        <v>1178.3039999999999</v>
      </c>
      <c r="F153" s="117">
        <f t="shared" ca="1" si="80"/>
        <v>1188.2040000000002</v>
      </c>
      <c r="G153" s="117">
        <f t="shared" ca="1" si="81"/>
        <v>1206.9439999999997</v>
      </c>
      <c r="H153" s="117">
        <f t="shared" ca="1" si="82"/>
        <v>1202.204</v>
      </c>
      <c r="I153" s="117">
        <f t="shared" ca="1" si="83"/>
        <v>1202.4839999999999</v>
      </c>
      <c r="J153" s="117">
        <f t="shared" ca="1" si="84"/>
        <v>1216.7740000000001</v>
      </c>
      <c r="K153" s="117">
        <f t="shared" ca="1" si="85"/>
        <v>1211.7539999999999</v>
      </c>
      <c r="L153" s="117">
        <f t="shared" ca="1" si="86"/>
        <v>1212.5539999999999</v>
      </c>
      <c r="M153" s="117">
        <f t="shared" ca="1" si="87"/>
        <v>1215.9140000000002</v>
      </c>
      <c r="N153" s="117">
        <f t="shared" ca="1" si="88"/>
        <v>1226.674</v>
      </c>
      <c r="O153" s="117">
        <f t="shared" ca="1" si="89"/>
        <v>1232.5939999999998</v>
      </c>
      <c r="P153" s="117">
        <f t="shared" ca="1" si="90"/>
        <v>1229.4940000000001</v>
      </c>
      <c r="Q153" s="117">
        <f t="shared" ca="1" si="91"/>
        <v>1231.7539999999999</v>
      </c>
      <c r="R153" s="117">
        <f t="shared" ca="1" si="92"/>
        <v>1239.5739999999998</v>
      </c>
      <c r="S153" s="117">
        <f t="shared" ca="1" si="93"/>
        <v>1220.6239999999998</v>
      </c>
      <c r="T153" s="117">
        <f t="shared" ca="1" si="94"/>
        <v>1224.364</v>
      </c>
      <c r="U153" s="117">
        <f t="shared" ca="1" si="95"/>
        <v>1238.0740000000001</v>
      </c>
      <c r="V153" s="117">
        <f t="shared" ca="1" si="96"/>
        <v>1262.5239999999999</v>
      </c>
      <c r="W153" s="117">
        <f t="shared" ca="1" si="97"/>
        <v>1260.404</v>
      </c>
      <c r="X153" s="117">
        <f t="shared" ca="1" si="98"/>
        <v>1246.184</v>
      </c>
      <c r="Y153" s="117">
        <f t="shared" ca="1" si="99"/>
        <v>1220.1139999999998</v>
      </c>
    </row>
    <row r="154" spans="1:50" ht="18.75">
      <c r="A154" s="26">
        <v>30</v>
      </c>
      <c r="B154" s="117">
        <f t="shared" ca="1" si="76"/>
        <v>1210.104</v>
      </c>
      <c r="C154" s="117">
        <f t="shared" ca="1" si="77"/>
        <v>1208.614</v>
      </c>
      <c r="D154" s="117">
        <f t="shared" ca="1" si="78"/>
        <v>1193.5739999999998</v>
      </c>
      <c r="E154" s="117">
        <f t="shared" ca="1" si="79"/>
        <v>1092.904</v>
      </c>
      <c r="F154" s="117">
        <f t="shared" ca="1" si="80"/>
        <v>1132.454</v>
      </c>
      <c r="G154" s="117">
        <f t="shared" ca="1" si="81"/>
        <v>1187.0339999999999</v>
      </c>
      <c r="H154" s="117">
        <f t="shared" ca="1" si="82"/>
        <v>1135.3939999999998</v>
      </c>
      <c r="I154" s="117">
        <f t="shared" ca="1" si="83"/>
        <v>1176.5539999999999</v>
      </c>
      <c r="J154" s="117">
        <f t="shared" ca="1" si="84"/>
        <v>1207.614</v>
      </c>
      <c r="K154" s="117">
        <f t="shared" ca="1" si="85"/>
        <v>1205.2339999999999</v>
      </c>
      <c r="L154" s="117">
        <f t="shared" ca="1" si="86"/>
        <v>1204.5739999999998</v>
      </c>
      <c r="M154" s="117">
        <f t="shared" ca="1" si="87"/>
        <v>1207.0739999999998</v>
      </c>
      <c r="N154" s="117">
        <f t="shared" ca="1" si="88"/>
        <v>1216.2140000000002</v>
      </c>
      <c r="O154" s="117">
        <f t="shared" ca="1" si="89"/>
        <v>1221.434</v>
      </c>
      <c r="P154" s="117">
        <f t="shared" ca="1" si="90"/>
        <v>1218.3240000000001</v>
      </c>
      <c r="Q154" s="117">
        <f t="shared" ca="1" si="91"/>
        <v>1223.394</v>
      </c>
      <c r="R154" s="117">
        <f t="shared" ca="1" si="92"/>
        <v>1236.0339999999999</v>
      </c>
      <c r="S154" s="117">
        <f t="shared" ca="1" si="93"/>
        <v>1219.144</v>
      </c>
      <c r="T154" s="117">
        <f t="shared" ca="1" si="94"/>
        <v>1230.9939999999999</v>
      </c>
      <c r="U154" s="117">
        <f t="shared" ca="1" si="95"/>
        <v>1229.7340000000002</v>
      </c>
      <c r="V154" s="117">
        <f t="shared" ca="1" si="96"/>
        <v>1247.0539999999999</v>
      </c>
      <c r="W154" s="117">
        <f t="shared" ca="1" si="97"/>
        <v>1243.5039999999999</v>
      </c>
      <c r="X154" s="117">
        <f t="shared" ca="1" si="98"/>
        <v>1242.654</v>
      </c>
      <c r="Y154" s="117">
        <f t="shared" ca="1" si="99"/>
        <v>1218.204</v>
      </c>
    </row>
    <row r="155" spans="1:50" ht="18.75" outlineLevel="1">
      <c r="A155" s="26"/>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row>
    <row r="156" spans="1:50" s="21" customFormat="1" ht="18.75">
      <c r="A156" s="41"/>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3"/>
      <c r="Z156" s="34"/>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row>
    <row r="157" spans="1:50" s="21" customFormat="1" ht="36.75" customHeight="1">
      <c r="A157" s="272" t="s">
        <v>20</v>
      </c>
      <c r="B157" s="220" t="s">
        <v>89</v>
      </c>
      <c r="C157" s="220"/>
      <c r="D157" s="220"/>
      <c r="E157" s="220"/>
      <c r="F157" s="220"/>
      <c r="G157" s="220"/>
      <c r="H157" s="220"/>
      <c r="I157" s="220"/>
      <c r="J157" s="220"/>
      <c r="K157" s="220"/>
      <c r="L157" s="220"/>
      <c r="M157" s="220"/>
      <c r="N157" s="220"/>
      <c r="O157" s="220"/>
      <c r="P157" s="220"/>
      <c r="Q157" s="220"/>
      <c r="R157" s="220"/>
      <c r="S157" s="220"/>
      <c r="T157" s="220"/>
      <c r="U157" s="220"/>
      <c r="V157" s="220"/>
      <c r="W157" s="220"/>
      <c r="X157" s="220"/>
      <c r="Y157" s="220"/>
      <c r="Z157" s="239"/>
      <c r="AA157" s="235"/>
      <c r="AB157" s="235"/>
      <c r="AC157" s="235"/>
      <c r="AD157" s="235"/>
      <c r="AE157" s="235"/>
      <c r="AF157" s="235"/>
      <c r="AG157" s="235"/>
      <c r="AH157" s="235"/>
      <c r="AI157" s="235"/>
      <c r="AJ157" s="235"/>
      <c r="AK157" s="235"/>
      <c r="AL157" s="235"/>
      <c r="AM157" s="235"/>
      <c r="AN157" s="235"/>
      <c r="AO157" s="235"/>
      <c r="AP157" s="235"/>
      <c r="AQ157" s="235"/>
      <c r="AR157" s="235"/>
      <c r="AS157" s="235"/>
      <c r="AT157" s="235"/>
      <c r="AU157" s="235"/>
      <c r="AV157" s="235"/>
      <c r="AW157" s="235"/>
      <c r="AX157" s="235"/>
    </row>
    <row r="158" spans="1:50" s="21" customFormat="1" ht="18.75" customHeight="1">
      <c r="A158" s="222"/>
      <c r="B158" s="223" t="s">
        <v>38</v>
      </c>
      <c r="C158" s="223" t="s">
        <v>39</v>
      </c>
      <c r="D158" s="223" t="s">
        <v>40</v>
      </c>
      <c r="E158" s="223" t="s">
        <v>41</v>
      </c>
      <c r="F158" s="223" t="s">
        <v>42</v>
      </c>
      <c r="G158" s="223" t="s">
        <v>43</v>
      </c>
      <c r="H158" s="223" t="s">
        <v>44</v>
      </c>
      <c r="I158" s="223" t="s">
        <v>45</v>
      </c>
      <c r="J158" s="223" t="s">
        <v>46</v>
      </c>
      <c r="K158" s="223" t="s">
        <v>47</v>
      </c>
      <c r="L158" s="223" t="s">
        <v>48</v>
      </c>
      <c r="M158" s="223" t="s">
        <v>49</v>
      </c>
      <c r="N158" s="223" t="s">
        <v>50</v>
      </c>
      <c r="O158" s="223" t="s">
        <v>51</v>
      </c>
      <c r="P158" s="223" t="s">
        <v>52</v>
      </c>
      <c r="Q158" s="223" t="s">
        <v>53</v>
      </c>
      <c r="R158" s="223" t="s">
        <v>54</v>
      </c>
      <c r="S158" s="223" t="s">
        <v>55</v>
      </c>
      <c r="T158" s="223" t="s">
        <v>56</v>
      </c>
      <c r="U158" s="223" t="s">
        <v>57</v>
      </c>
      <c r="V158" s="223" t="s">
        <v>58</v>
      </c>
      <c r="W158" s="223" t="s">
        <v>59</v>
      </c>
      <c r="X158" s="223" t="s">
        <v>60</v>
      </c>
      <c r="Y158" s="223" t="s">
        <v>61</v>
      </c>
      <c r="Z158" s="239"/>
      <c r="AA158" s="235"/>
      <c r="AB158" s="235"/>
      <c r="AC158" s="235"/>
      <c r="AD158" s="235"/>
      <c r="AE158" s="235"/>
      <c r="AF158" s="235"/>
      <c r="AG158" s="235"/>
      <c r="AH158" s="235"/>
      <c r="AI158" s="235"/>
      <c r="AJ158" s="235"/>
      <c r="AK158" s="235"/>
      <c r="AL158" s="235"/>
      <c r="AM158" s="235"/>
      <c r="AN158" s="235"/>
      <c r="AO158" s="235"/>
      <c r="AP158" s="235"/>
      <c r="AQ158" s="235"/>
      <c r="AR158" s="235"/>
      <c r="AS158" s="235"/>
      <c r="AT158" s="235"/>
      <c r="AU158" s="235"/>
      <c r="AV158" s="235"/>
      <c r="AW158" s="235"/>
      <c r="AX158" s="235"/>
    </row>
    <row r="159" spans="1:50" s="21" customFormat="1" ht="12.75" customHeight="1">
      <c r="A159" s="222"/>
      <c r="B159" s="223"/>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239"/>
      <c r="AA159" s="235"/>
      <c r="AB159" s="235"/>
      <c r="AC159" s="235"/>
      <c r="AD159" s="235"/>
      <c r="AE159" s="235"/>
      <c r="AF159" s="235"/>
      <c r="AG159" s="235"/>
      <c r="AH159" s="235"/>
      <c r="AI159" s="235"/>
      <c r="AJ159" s="235"/>
      <c r="AK159" s="235"/>
      <c r="AL159" s="235"/>
      <c r="AM159" s="235"/>
      <c r="AN159" s="235"/>
      <c r="AO159" s="235"/>
      <c r="AP159" s="235"/>
      <c r="AQ159" s="235"/>
      <c r="AR159" s="235"/>
      <c r="AS159" s="235"/>
      <c r="AT159" s="235"/>
      <c r="AU159" s="235"/>
      <c r="AV159" s="235"/>
      <c r="AW159" s="235"/>
      <c r="AX159" s="235"/>
    </row>
    <row r="160" spans="1:50" s="21" customFormat="1" ht="18.75">
      <c r="A160" s="26">
        <v>1</v>
      </c>
      <c r="B160" s="56" t="str">
        <f ca="1">'5 ЦК'!B159</f>
        <v>39,9</v>
      </c>
      <c r="C160" s="56" t="str">
        <f ca="1">'5 ЦК'!C159</f>
        <v>42,29</v>
      </c>
      <c r="D160" s="56" t="str">
        <f ca="1">'5 ЦК'!D159</f>
        <v>17,52</v>
      </c>
      <c r="E160" s="56" t="str">
        <f ca="1">'5 ЦК'!E159</f>
        <v>12,59</v>
      </c>
      <c r="F160" s="56" t="str">
        <f ca="1">'5 ЦК'!F159</f>
        <v>7,08</v>
      </c>
      <c r="G160" s="56" t="str">
        <f ca="1">'5 ЦК'!G159</f>
        <v>0,69</v>
      </c>
      <c r="H160" s="56" t="str">
        <f ca="1">'5 ЦК'!H159</f>
        <v>2,51</v>
      </c>
      <c r="I160" s="56" t="str">
        <f ca="1">'5 ЦК'!I159</f>
        <v>18,55</v>
      </c>
      <c r="J160" s="56" t="str">
        <f ca="1">'5 ЦК'!J159</f>
        <v>0</v>
      </c>
      <c r="K160" s="56" t="str">
        <f ca="1">'5 ЦК'!K159</f>
        <v>25,69</v>
      </c>
      <c r="L160" s="56" t="str">
        <f ca="1">'5 ЦК'!L159</f>
        <v>0</v>
      </c>
      <c r="M160" s="56" t="str">
        <f ca="1">'5 ЦК'!M159</f>
        <v>2,7</v>
      </c>
      <c r="N160" s="56" t="str">
        <f ca="1">'5 ЦК'!N159</f>
        <v>0</v>
      </c>
      <c r="O160" s="56" t="str">
        <f ca="1">'5 ЦК'!O159</f>
        <v>29,82</v>
      </c>
      <c r="P160" s="56" t="str">
        <f ca="1">'5 ЦК'!P159</f>
        <v>26,8</v>
      </c>
      <c r="Q160" s="56" t="str">
        <f ca="1">'5 ЦК'!Q159</f>
        <v>25,92</v>
      </c>
      <c r="R160" s="56" t="str">
        <f ca="1">'5 ЦК'!R159</f>
        <v>42,41</v>
      </c>
      <c r="S160" s="56" t="str">
        <f ca="1">'5 ЦК'!S159</f>
        <v>50,53</v>
      </c>
      <c r="T160" s="56" t="str">
        <f ca="1">'5 ЦК'!T159</f>
        <v>70,03</v>
      </c>
      <c r="U160" s="56" t="str">
        <f ca="1">'5 ЦК'!U159</f>
        <v>43,36</v>
      </c>
      <c r="V160" s="56" t="str">
        <f ca="1">'5 ЦК'!V159</f>
        <v>52,51</v>
      </c>
      <c r="W160" s="56" t="str">
        <f ca="1">'5 ЦК'!W159</f>
        <v>50,79</v>
      </c>
      <c r="X160" s="56" t="str">
        <f ca="1">'5 ЦК'!X159</f>
        <v>42,51</v>
      </c>
      <c r="Y160" s="56" t="str">
        <f ca="1">'5 ЦК'!Y159</f>
        <v>53,6</v>
      </c>
      <c r="Z160" s="34"/>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row>
    <row r="161" spans="1:50" s="21" customFormat="1" ht="18.75">
      <c r="A161" s="26">
        <v>2</v>
      </c>
      <c r="B161" s="56" t="str">
        <f ca="1">'5 ЦК'!B160</f>
        <v>33,94</v>
      </c>
      <c r="C161" s="56" t="str">
        <f ca="1">'5 ЦК'!C160</f>
        <v>40,87</v>
      </c>
      <c r="D161" s="56" t="str">
        <f ca="1">'5 ЦК'!D160</f>
        <v>20,37</v>
      </c>
      <c r="E161" s="56" t="str">
        <f ca="1">'5 ЦК'!E160</f>
        <v>18,47</v>
      </c>
      <c r="F161" s="56" t="str">
        <f ca="1">'5 ЦК'!F160</f>
        <v>30,5</v>
      </c>
      <c r="G161" s="56" t="str">
        <f ca="1">'5 ЦК'!G160</f>
        <v>35,66</v>
      </c>
      <c r="H161" s="56" t="str">
        <f ca="1">'5 ЦК'!H160</f>
        <v>0</v>
      </c>
      <c r="I161" s="56" t="str">
        <f ca="1">'5 ЦК'!I160</f>
        <v>14,44</v>
      </c>
      <c r="J161" s="56" t="str">
        <f ca="1">'5 ЦК'!J160</f>
        <v>33,82</v>
      </c>
      <c r="K161" s="56" t="str">
        <f ca="1">'5 ЦК'!K160</f>
        <v>14,22</v>
      </c>
      <c r="L161" s="56" t="str">
        <f ca="1">'5 ЦК'!L160</f>
        <v>15,71</v>
      </c>
      <c r="M161" s="56" t="str">
        <f ca="1">'5 ЦК'!M160</f>
        <v>36,96</v>
      </c>
      <c r="N161" s="56" t="str">
        <f ca="1">'5 ЦК'!N160</f>
        <v>5,62</v>
      </c>
      <c r="O161" s="56" t="str">
        <f ca="1">'5 ЦК'!O160</f>
        <v>9,47</v>
      </c>
      <c r="P161" s="56" t="str">
        <f ca="1">'5 ЦК'!P160</f>
        <v>36,18</v>
      </c>
      <c r="Q161" s="56" t="str">
        <f ca="1">'5 ЦК'!Q160</f>
        <v>37,14</v>
      </c>
      <c r="R161" s="56" t="str">
        <f ca="1">'5 ЦК'!R160</f>
        <v>17,84</v>
      </c>
      <c r="S161" s="56" t="str">
        <f ca="1">'5 ЦК'!S160</f>
        <v>25</v>
      </c>
      <c r="T161" s="56" t="str">
        <f ca="1">'5 ЦК'!T160</f>
        <v>39,85</v>
      </c>
      <c r="U161" s="56" t="str">
        <f ca="1">'5 ЦК'!U160</f>
        <v>20,5</v>
      </c>
      <c r="V161" s="56" t="str">
        <f ca="1">'5 ЦК'!V160</f>
        <v>0</v>
      </c>
      <c r="W161" s="56" t="str">
        <f ca="1">'5 ЦК'!W160</f>
        <v>9,06</v>
      </c>
      <c r="X161" s="56" t="str">
        <f ca="1">'5 ЦК'!X160</f>
        <v>20,19</v>
      </c>
      <c r="Y161" s="56" t="str">
        <f ca="1">'5 ЦК'!Y160</f>
        <v>45,49</v>
      </c>
      <c r="Z161" s="34"/>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row>
    <row r="162" spans="1:50" s="21" customFormat="1" ht="18.75">
      <c r="A162" s="26">
        <v>3</v>
      </c>
      <c r="B162" s="56" t="str">
        <f ca="1">'5 ЦК'!B161</f>
        <v>0</v>
      </c>
      <c r="C162" s="56" t="str">
        <f ca="1">'5 ЦК'!C161</f>
        <v>0</v>
      </c>
      <c r="D162" s="56" t="str">
        <f ca="1">'5 ЦК'!D161</f>
        <v>0</v>
      </c>
      <c r="E162" s="56" t="str">
        <f ca="1">'5 ЦК'!E161</f>
        <v>0</v>
      </c>
      <c r="F162" s="56" t="str">
        <f ca="1">'5 ЦК'!F161</f>
        <v>0</v>
      </c>
      <c r="G162" s="56" t="str">
        <f ca="1">'5 ЦК'!G161</f>
        <v>0,38</v>
      </c>
      <c r="H162" s="56" t="str">
        <f ca="1">'5 ЦК'!H161</f>
        <v>0</v>
      </c>
      <c r="I162" s="56" t="str">
        <f ca="1">'5 ЦК'!I161</f>
        <v>0</v>
      </c>
      <c r="J162" s="56" t="str">
        <f ca="1">'5 ЦК'!J161</f>
        <v>0</v>
      </c>
      <c r="K162" s="56" t="str">
        <f ca="1">'5 ЦК'!K161</f>
        <v>0</v>
      </c>
      <c r="L162" s="56" t="str">
        <f ca="1">'5 ЦК'!L161</f>
        <v>0</v>
      </c>
      <c r="M162" s="56" t="str">
        <f ca="1">'5 ЦК'!M161</f>
        <v>0</v>
      </c>
      <c r="N162" s="56" t="str">
        <f ca="1">'5 ЦК'!N161</f>
        <v>0</v>
      </c>
      <c r="O162" s="56" t="str">
        <f ca="1">'5 ЦК'!O161</f>
        <v>0</v>
      </c>
      <c r="P162" s="56" t="str">
        <f ca="1">'5 ЦК'!P161</f>
        <v>0</v>
      </c>
      <c r="Q162" s="56" t="str">
        <f ca="1">'5 ЦК'!Q161</f>
        <v>0</v>
      </c>
      <c r="R162" s="56" t="str">
        <f ca="1">'5 ЦК'!R161</f>
        <v>0</v>
      </c>
      <c r="S162" s="56" t="str">
        <f ca="1">'5 ЦК'!S161</f>
        <v>0</v>
      </c>
      <c r="T162" s="56" t="str">
        <f ca="1">'5 ЦК'!T161</f>
        <v>2,45</v>
      </c>
      <c r="U162" s="56" t="str">
        <f ca="1">'5 ЦК'!U161</f>
        <v>0</v>
      </c>
      <c r="V162" s="56" t="str">
        <f ca="1">'5 ЦК'!V161</f>
        <v>0</v>
      </c>
      <c r="W162" s="56" t="str">
        <f ca="1">'5 ЦК'!W161</f>
        <v>0</v>
      </c>
      <c r="X162" s="56" t="str">
        <f ca="1">'5 ЦК'!X161</f>
        <v>0</v>
      </c>
      <c r="Y162" s="56" t="str">
        <f ca="1">'5 ЦК'!Y161</f>
        <v>0</v>
      </c>
      <c r="Z162" s="34"/>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row>
    <row r="163" spans="1:50" s="21" customFormat="1" ht="18.75">
      <c r="A163" s="26">
        <v>4</v>
      </c>
      <c r="B163" s="56" t="str">
        <f ca="1">'5 ЦК'!B162</f>
        <v>0</v>
      </c>
      <c r="C163" s="56" t="str">
        <f ca="1">'5 ЦК'!C162</f>
        <v>0</v>
      </c>
      <c r="D163" s="56" t="str">
        <f ca="1">'5 ЦК'!D162</f>
        <v>6,24</v>
      </c>
      <c r="E163" s="56" t="str">
        <f ca="1">'5 ЦК'!E162</f>
        <v>22,81</v>
      </c>
      <c r="F163" s="56" t="str">
        <f ca="1">'5 ЦК'!F162</f>
        <v>0</v>
      </c>
      <c r="G163" s="56" t="str">
        <f ca="1">'5 ЦК'!G162</f>
        <v>55,18</v>
      </c>
      <c r="H163" s="56" t="str">
        <f ca="1">'5 ЦК'!H162</f>
        <v>25,46</v>
      </c>
      <c r="I163" s="56" t="str">
        <f ca="1">'5 ЦК'!I162</f>
        <v>12,45</v>
      </c>
      <c r="J163" s="56" t="str">
        <f ca="1">'5 ЦК'!J162</f>
        <v>7,1</v>
      </c>
      <c r="K163" s="56" t="str">
        <f ca="1">'5 ЦК'!K162</f>
        <v>10,41</v>
      </c>
      <c r="L163" s="56" t="str">
        <f ca="1">'5 ЦК'!L162</f>
        <v>6,49</v>
      </c>
      <c r="M163" s="56" t="str">
        <f ca="1">'5 ЦК'!M162</f>
        <v>4,01</v>
      </c>
      <c r="N163" s="56" t="str">
        <f ca="1">'5 ЦК'!N162</f>
        <v>0</v>
      </c>
      <c r="O163" s="56" t="str">
        <f ca="1">'5 ЦК'!O162</f>
        <v>0</v>
      </c>
      <c r="P163" s="56" t="str">
        <f ca="1">'5 ЦК'!P162</f>
        <v>2,91</v>
      </c>
      <c r="Q163" s="56" t="str">
        <f ca="1">'5 ЦК'!Q162</f>
        <v>0</v>
      </c>
      <c r="R163" s="56" t="str">
        <f ca="1">'5 ЦК'!R162</f>
        <v>0</v>
      </c>
      <c r="S163" s="56" t="str">
        <f ca="1">'5 ЦК'!S162</f>
        <v>0</v>
      </c>
      <c r="T163" s="56" t="str">
        <f ca="1">'5 ЦК'!T162</f>
        <v>0</v>
      </c>
      <c r="U163" s="56" t="str">
        <f ca="1">'5 ЦК'!U162</f>
        <v>0</v>
      </c>
      <c r="V163" s="56" t="str">
        <f ca="1">'5 ЦК'!V162</f>
        <v>0</v>
      </c>
      <c r="W163" s="56" t="str">
        <f ca="1">'5 ЦК'!W162</f>
        <v>0</v>
      </c>
      <c r="X163" s="56" t="str">
        <f ca="1">'5 ЦК'!X162</f>
        <v>0</v>
      </c>
      <c r="Y163" s="56" t="str">
        <f ca="1">'5 ЦК'!Y162</f>
        <v>0</v>
      </c>
      <c r="Z163" s="34"/>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row>
    <row r="164" spans="1:50" s="21" customFormat="1" ht="18.75">
      <c r="A164" s="26">
        <v>5</v>
      </c>
      <c r="B164" s="56" t="str">
        <f ca="1">'5 ЦК'!B163</f>
        <v>0</v>
      </c>
      <c r="C164" s="56" t="str">
        <f ca="1">'5 ЦК'!C163</f>
        <v>0</v>
      </c>
      <c r="D164" s="56" t="str">
        <f ca="1">'5 ЦК'!D163</f>
        <v>0</v>
      </c>
      <c r="E164" s="56" t="str">
        <f ca="1">'5 ЦК'!E163</f>
        <v>0</v>
      </c>
      <c r="F164" s="56" t="str">
        <f ca="1">'5 ЦК'!F163</f>
        <v>0</v>
      </c>
      <c r="G164" s="56" t="str">
        <f ca="1">'5 ЦК'!G163</f>
        <v>111,3</v>
      </c>
      <c r="H164" s="56" t="str">
        <f ca="1">'5 ЦК'!H163</f>
        <v>120,43</v>
      </c>
      <c r="I164" s="56" t="str">
        <f ca="1">'5 ЦК'!I163</f>
        <v>16,2</v>
      </c>
      <c r="J164" s="56" t="str">
        <f ca="1">'5 ЦК'!J163</f>
        <v>90,57</v>
      </c>
      <c r="K164" s="56" t="str">
        <f ca="1">'5 ЦК'!K163</f>
        <v>133,2</v>
      </c>
      <c r="L164" s="56" t="str">
        <f ca="1">'5 ЦК'!L163</f>
        <v>106,62</v>
      </c>
      <c r="M164" s="56" t="str">
        <f ca="1">'5 ЦК'!M163</f>
        <v>113,88</v>
      </c>
      <c r="N164" s="56" t="str">
        <f ca="1">'5 ЦК'!N163</f>
        <v>117,69</v>
      </c>
      <c r="O164" s="56" t="str">
        <f ca="1">'5 ЦК'!O163</f>
        <v>100,83</v>
      </c>
      <c r="P164" s="56" t="str">
        <f ca="1">'5 ЦК'!P163</f>
        <v>179,76</v>
      </c>
      <c r="Q164" s="56" t="str">
        <f ca="1">'5 ЦК'!Q163</f>
        <v>187,43</v>
      </c>
      <c r="R164" s="56" t="str">
        <f ca="1">'5 ЦК'!R163</f>
        <v>249,86</v>
      </c>
      <c r="S164" s="56" t="str">
        <f ca="1">'5 ЦК'!S163</f>
        <v>280,99</v>
      </c>
      <c r="T164" s="56" t="str">
        <f ca="1">'5 ЦК'!T163</f>
        <v>278,4</v>
      </c>
      <c r="U164" s="56" t="str">
        <f ca="1">'5 ЦК'!U163</f>
        <v>0</v>
      </c>
      <c r="V164" s="56" t="str">
        <f ca="1">'5 ЦК'!V163</f>
        <v>0</v>
      </c>
      <c r="W164" s="56" t="str">
        <f ca="1">'5 ЦК'!W163</f>
        <v>0</v>
      </c>
      <c r="X164" s="56" t="str">
        <f ca="1">'5 ЦК'!X163</f>
        <v>0</v>
      </c>
      <c r="Y164" s="56" t="str">
        <f ca="1">'5 ЦК'!Y163</f>
        <v>0</v>
      </c>
      <c r="Z164" s="34"/>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row>
    <row r="165" spans="1:50" s="21" customFormat="1" ht="18.75">
      <c r="A165" s="26">
        <v>6</v>
      </c>
      <c r="B165" s="56" t="str">
        <f ca="1">'5 ЦК'!B164</f>
        <v>0</v>
      </c>
      <c r="C165" s="56" t="str">
        <f ca="1">'5 ЦК'!C164</f>
        <v>0</v>
      </c>
      <c r="D165" s="56" t="str">
        <f ca="1">'5 ЦК'!D164</f>
        <v>1,76</v>
      </c>
      <c r="E165" s="56" t="str">
        <f ca="1">'5 ЦК'!E164</f>
        <v>0</v>
      </c>
      <c r="F165" s="56" t="str">
        <f ca="1">'5 ЦК'!F164</f>
        <v>30,2</v>
      </c>
      <c r="G165" s="56" t="str">
        <f ca="1">'5 ЦК'!G164</f>
        <v>11,17</v>
      </c>
      <c r="H165" s="56" t="str">
        <f ca="1">'5 ЦК'!H164</f>
        <v>7,8</v>
      </c>
      <c r="I165" s="56" t="str">
        <f ca="1">'5 ЦК'!I164</f>
        <v>0</v>
      </c>
      <c r="J165" s="56" t="str">
        <f ca="1">'5 ЦК'!J164</f>
        <v>8,95</v>
      </c>
      <c r="K165" s="56" t="str">
        <f ca="1">'5 ЦК'!K164</f>
        <v>28,37</v>
      </c>
      <c r="L165" s="56" t="str">
        <f ca="1">'5 ЦК'!L164</f>
        <v>9,03</v>
      </c>
      <c r="M165" s="56" t="str">
        <f ca="1">'5 ЦК'!M164</f>
        <v>0</v>
      </c>
      <c r="N165" s="56" t="str">
        <f ca="1">'5 ЦК'!N164</f>
        <v>0</v>
      </c>
      <c r="O165" s="56" t="str">
        <f ca="1">'5 ЦК'!O164</f>
        <v>0</v>
      </c>
      <c r="P165" s="56" t="str">
        <f ca="1">'5 ЦК'!P164</f>
        <v>0</v>
      </c>
      <c r="Q165" s="56" t="str">
        <f ca="1">'5 ЦК'!Q164</f>
        <v>13,29</v>
      </c>
      <c r="R165" s="56" t="str">
        <f ca="1">'5 ЦК'!R164</f>
        <v>24,89</v>
      </c>
      <c r="S165" s="56" t="str">
        <f ca="1">'5 ЦК'!S164</f>
        <v>33,36</v>
      </c>
      <c r="T165" s="56" t="str">
        <f ca="1">'5 ЦК'!T164</f>
        <v>32,73</v>
      </c>
      <c r="U165" s="56" t="str">
        <f ca="1">'5 ЦК'!U164</f>
        <v>21,11</v>
      </c>
      <c r="V165" s="56" t="str">
        <f ca="1">'5 ЦК'!V164</f>
        <v>2,83</v>
      </c>
      <c r="W165" s="56" t="str">
        <f ca="1">'5 ЦК'!W164</f>
        <v>0</v>
      </c>
      <c r="X165" s="56" t="str">
        <f ca="1">'5 ЦК'!X164</f>
        <v>0</v>
      </c>
      <c r="Y165" s="56" t="str">
        <f ca="1">'5 ЦК'!Y164</f>
        <v>0</v>
      </c>
      <c r="Z165" s="34"/>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row>
    <row r="166" spans="1:50" s="21" customFormat="1" ht="18.75">
      <c r="A166" s="26">
        <v>7</v>
      </c>
      <c r="B166" s="56" t="str">
        <f ca="1">'5 ЦК'!B165</f>
        <v>0</v>
      </c>
      <c r="C166" s="56" t="str">
        <f ca="1">'5 ЦК'!C165</f>
        <v>0</v>
      </c>
      <c r="D166" s="56" t="str">
        <f ca="1">'5 ЦК'!D165</f>
        <v>0</v>
      </c>
      <c r="E166" s="56" t="str">
        <f ca="1">'5 ЦК'!E165</f>
        <v>0</v>
      </c>
      <c r="F166" s="56" t="str">
        <f ca="1">'5 ЦК'!F165</f>
        <v>0</v>
      </c>
      <c r="G166" s="56" t="str">
        <f ca="1">'5 ЦК'!G165</f>
        <v>0</v>
      </c>
      <c r="H166" s="56" t="str">
        <f ca="1">'5 ЦК'!H165</f>
        <v>0</v>
      </c>
      <c r="I166" s="56" t="str">
        <f ca="1">'5 ЦК'!I165</f>
        <v>0</v>
      </c>
      <c r="J166" s="56" t="str">
        <f ca="1">'5 ЦК'!J165</f>
        <v>320,69</v>
      </c>
      <c r="K166" s="56" t="str">
        <f ca="1">'5 ЦК'!K165</f>
        <v>0</v>
      </c>
      <c r="L166" s="56" t="str">
        <f ca="1">'5 ЦК'!L165</f>
        <v>0</v>
      </c>
      <c r="M166" s="56" t="str">
        <f ca="1">'5 ЦК'!M165</f>
        <v>0</v>
      </c>
      <c r="N166" s="56" t="str">
        <f ca="1">'5 ЦК'!N165</f>
        <v>0</v>
      </c>
      <c r="O166" s="56" t="str">
        <f ca="1">'5 ЦК'!O165</f>
        <v>0</v>
      </c>
      <c r="P166" s="56" t="str">
        <f ca="1">'5 ЦК'!P165</f>
        <v>0</v>
      </c>
      <c r="Q166" s="56" t="str">
        <f ca="1">'5 ЦК'!Q165</f>
        <v>0</v>
      </c>
      <c r="R166" s="56" t="str">
        <f ca="1">'5 ЦК'!R165</f>
        <v>0</v>
      </c>
      <c r="S166" s="56" t="str">
        <f ca="1">'5 ЦК'!S165</f>
        <v>0</v>
      </c>
      <c r="T166" s="56" t="str">
        <f ca="1">'5 ЦК'!T165</f>
        <v>0</v>
      </c>
      <c r="U166" s="56" t="str">
        <f ca="1">'5 ЦК'!U165</f>
        <v>0</v>
      </c>
      <c r="V166" s="56" t="str">
        <f ca="1">'5 ЦК'!V165</f>
        <v>0</v>
      </c>
      <c r="W166" s="56" t="str">
        <f ca="1">'5 ЦК'!W165</f>
        <v>0</v>
      </c>
      <c r="X166" s="56" t="str">
        <f ca="1">'5 ЦК'!X165</f>
        <v>0</v>
      </c>
      <c r="Y166" s="56" t="str">
        <f ca="1">'5 ЦК'!Y165</f>
        <v>0</v>
      </c>
      <c r="Z166" s="34"/>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row>
    <row r="167" spans="1:50" s="21" customFormat="1" ht="18.75">
      <c r="A167" s="26">
        <v>8</v>
      </c>
      <c r="B167" s="56" t="str">
        <f ca="1">'5 ЦК'!B166</f>
        <v>0</v>
      </c>
      <c r="C167" s="56" t="str">
        <f ca="1">'5 ЦК'!C166</f>
        <v>0</v>
      </c>
      <c r="D167" s="56" t="str">
        <f ca="1">'5 ЦК'!D166</f>
        <v>0</v>
      </c>
      <c r="E167" s="56" t="str">
        <f ca="1">'5 ЦК'!E166</f>
        <v>0</v>
      </c>
      <c r="F167" s="56" t="str">
        <f ca="1">'5 ЦК'!F166</f>
        <v>0</v>
      </c>
      <c r="G167" s="56" t="str">
        <f ca="1">'5 ЦК'!G166</f>
        <v>0</v>
      </c>
      <c r="H167" s="56" t="str">
        <f ca="1">'5 ЦК'!H166</f>
        <v>0</v>
      </c>
      <c r="I167" s="56" t="str">
        <f ca="1">'5 ЦК'!I166</f>
        <v>0</v>
      </c>
      <c r="J167" s="56" t="str">
        <f ca="1">'5 ЦК'!J166</f>
        <v>0</v>
      </c>
      <c r="K167" s="56" t="str">
        <f ca="1">'5 ЦК'!K166</f>
        <v>0</v>
      </c>
      <c r="L167" s="56" t="str">
        <f ca="1">'5 ЦК'!L166</f>
        <v>0</v>
      </c>
      <c r="M167" s="56" t="str">
        <f ca="1">'5 ЦК'!M166</f>
        <v>0</v>
      </c>
      <c r="N167" s="56" t="str">
        <f ca="1">'5 ЦК'!N166</f>
        <v>0</v>
      </c>
      <c r="O167" s="56" t="str">
        <f ca="1">'5 ЦК'!O166</f>
        <v>0</v>
      </c>
      <c r="P167" s="56" t="str">
        <f ca="1">'5 ЦК'!P166</f>
        <v>0</v>
      </c>
      <c r="Q167" s="56" t="str">
        <f ca="1">'5 ЦК'!Q166</f>
        <v>0</v>
      </c>
      <c r="R167" s="56" t="str">
        <f ca="1">'5 ЦК'!R166</f>
        <v>0</v>
      </c>
      <c r="S167" s="56" t="str">
        <f ca="1">'5 ЦК'!S166</f>
        <v>0</v>
      </c>
      <c r="T167" s="56" t="str">
        <f ca="1">'5 ЦК'!T166</f>
        <v>0</v>
      </c>
      <c r="U167" s="56" t="str">
        <f ca="1">'5 ЦК'!U166</f>
        <v>0</v>
      </c>
      <c r="V167" s="56" t="str">
        <f ca="1">'5 ЦК'!V166</f>
        <v>0</v>
      </c>
      <c r="W167" s="56" t="str">
        <f ca="1">'5 ЦК'!W166</f>
        <v>0</v>
      </c>
      <c r="X167" s="56" t="str">
        <f ca="1">'5 ЦК'!X166</f>
        <v>0</v>
      </c>
      <c r="Y167" s="56" t="str">
        <f ca="1">'5 ЦК'!Y166</f>
        <v>0</v>
      </c>
      <c r="Z167" s="34"/>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row>
    <row r="168" spans="1:50" s="21" customFormat="1" ht="18.75">
      <c r="A168" s="26">
        <v>9</v>
      </c>
      <c r="B168" s="56" t="str">
        <f ca="1">'5 ЦК'!B167</f>
        <v>0</v>
      </c>
      <c r="C168" s="56" t="str">
        <f ca="1">'5 ЦК'!C167</f>
        <v>0</v>
      </c>
      <c r="D168" s="56" t="str">
        <f ca="1">'5 ЦК'!D167</f>
        <v>0</v>
      </c>
      <c r="E168" s="56" t="str">
        <f ca="1">'5 ЦК'!E167</f>
        <v>0</v>
      </c>
      <c r="F168" s="56" t="str">
        <f ca="1">'5 ЦК'!F167</f>
        <v>0</v>
      </c>
      <c r="G168" s="56" t="str">
        <f ca="1">'5 ЦК'!G167</f>
        <v>0</v>
      </c>
      <c r="H168" s="56" t="str">
        <f ca="1">'5 ЦК'!H167</f>
        <v>0</v>
      </c>
      <c r="I168" s="56" t="str">
        <f ca="1">'5 ЦК'!I167</f>
        <v>0</v>
      </c>
      <c r="J168" s="56" t="str">
        <f ca="1">'5 ЦК'!J167</f>
        <v>0</v>
      </c>
      <c r="K168" s="56" t="str">
        <f ca="1">'5 ЦК'!K167</f>
        <v>0</v>
      </c>
      <c r="L168" s="56" t="str">
        <f ca="1">'5 ЦК'!L167</f>
        <v>0</v>
      </c>
      <c r="M168" s="56" t="str">
        <f ca="1">'5 ЦК'!M167</f>
        <v>0</v>
      </c>
      <c r="N168" s="56" t="str">
        <f ca="1">'5 ЦК'!N167</f>
        <v>0</v>
      </c>
      <c r="O168" s="56" t="str">
        <f ca="1">'5 ЦК'!O167</f>
        <v>0</v>
      </c>
      <c r="P168" s="56" t="str">
        <f ca="1">'5 ЦК'!P167</f>
        <v>0</v>
      </c>
      <c r="Q168" s="56" t="str">
        <f ca="1">'5 ЦК'!Q167</f>
        <v>0</v>
      </c>
      <c r="R168" s="56" t="str">
        <f ca="1">'5 ЦК'!R167</f>
        <v>0</v>
      </c>
      <c r="S168" s="56" t="str">
        <f ca="1">'5 ЦК'!S167</f>
        <v>0</v>
      </c>
      <c r="T168" s="56" t="str">
        <f ca="1">'5 ЦК'!T167</f>
        <v>0</v>
      </c>
      <c r="U168" s="56" t="str">
        <f ca="1">'5 ЦК'!U167</f>
        <v>0</v>
      </c>
      <c r="V168" s="56" t="str">
        <f ca="1">'5 ЦК'!V167</f>
        <v>0</v>
      </c>
      <c r="W168" s="56" t="str">
        <f ca="1">'5 ЦК'!W167</f>
        <v>0</v>
      </c>
      <c r="X168" s="56" t="str">
        <f ca="1">'5 ЦК'!X167</f>
        <v>0</v>
      </c>
      <c r="Y168" s="56" t="str">
        <f ca="1">'5 ЦК'!Y167</f>
        <v>0</v>
      </c>
      <c r="Z168" s="34"/>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row>
    <row r="169" spans="1:50" s="21" customFormat="1" ht="18.75">
      <c r="A169" s="26">
        <v>10</v>
      </c>
      <c r="B169" s="56" t="str">
        <f ca="1">'5 ЦК'!B168</f>
        <v>0</v>
      </c>
      <c r="C169" s="56" t="str">
        <f ca="1">'5 ЦК'!C168</f>
        <v>0</v>
      </c>
      <c r="D169" s="56" t="str">
        <f ca="1">'5 ЦК'!D168</f>
        <v>0</v>
      </c>
      <c r="E169" s="56" t="str">
        <f ca="1">'5 ЦК'!E168</f>
        <v>0</v>
      </c>
      <c r="F169" s="56" t="str">
        <f ca="1">'5 ЦК'!F168</f>
        <v>0</v>
      </c>
      <c r="G169" s="56" t="str">
        <f ca="1">'5 ЦК'!G168</f>
        <v>0</v>
      </c>
      <c r="H169" s="56" t="str">
        <f ca="1">'5 ЦК'!H168</f>
        <v>0</v>
      </c>
      <c r="I169" s="56" t="str">
        <f ca="1">'5 ЦК'!I168</f>
        <v>0</v>
      </c>
      <c r="J169" s="56" t="str">
        <f ca="1">'5 ЦК'!J168</f>
        <v>0</v>
      </c>
      <c r="K169" s="56" t="str">
        <f ca="1">'5 ЦК'!K168</f>
        <v>0</v>
      </c>
      <c r="L169" s="56" t="str">
        <f ca="1">'5 ЦК'!L168</f>
        <v>0</v>
      </c>
      <c r="M169" s="56" t="str">
        <f ca="1">'5 ЦК'!M168</f>
        <v>0</v>
      </c>
      <c r="N169" s="56" t="str">
        <f ca="1">'5 ЦК'!N168</f>
        <v>0</v>
      </c>
      <c r="O169" s="56" t="str">
        <f ca="1">'5 ЦК'!O168</f>
        <v>0</v>
      </c>
      <c r="P169" s="56" t="str">
        <f ca="1">'5 ЦК'!P168</f>
        <v>0</v>
      </c>
      <c r="Q169" s="56" t="str">
        <f ca="1">'5 ЦК'!Q168</f>
        <v>0</v>
      </c>
      <c r="R169" s="56" t="str">
        <f ca="1">'5 ЦК'!R168</f>
        <v>0</v>
      </c>
      <c r="S169" s="56" t="str">
        <f ca="1">'5 ЦК'!S168</f>
        <v>249,98</v>
      </c>
      <c r="T169" s="56" t="str">
        <f ca="1">'5 ЦК'!T168</f>
        <v>255,99</v>
      </c>
      <c r="U169" s="56" t="str">
        <f ca="1">'5 ЦК'!U168</f>
        <v>0</v>
      </c>
      <c r="V169" s="56" t="str">
        <f ca="1">'5 ЦК'!V168</f>
        <v>0</v>
      </c>
      <c r="W169" s="56" t="str">
        <f ca="1">'5 ЦК'!W168</f>
        <v>0</v>
      </c>
      <c r="X169" s="56" t="str">
        <f ca="1">'5 ЦК'!X168</f>
        <v>0</v>
      </c>
      <c r="Y169" s="56" t="str">
        <f ca="1">'5 ЦК'!Y168</f>
        <v>0</v>
      </c>
      <c r="Z169" s="34"/>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row>
    <row r="170" spans="1:50" s="21" customFormat="1" ht="18.75">
      <c r="A170" s="26">
        <v>11</v>
      </c>
      <c r="B170" s="56" t="str">
        <f ca="1">'5 ЦК'!B169</f>
        <v>0</v>
      </c>
      <c r="C170" s="56" t="str">
        <f ca="1">'5 ЦК'!C169</f>
        <v>0</v>
      </c>
      <c r="D170" s="56" t="str">
        <f ca="1">'5 ЦК'!D169</f>
        <v>0</v>
      </c>
      <c r="E170" s="56" t="str">
        <f ca="1">'5 ЦК'!E169</f>
        <v>0</v>
      </c>
      <c r="F170" s="56" t="str">
        <f ca="1">'5 ЦК'!F169</f>
        <v>0</v>
      </c>
      <c r="G170" s="56" t="str">
        <f ca="1">'5 ЦК'!G169</f>
        <v>0</v>
      </c>
      <c r="H170" s="56" t="str">
        <f ca="1">'5 ЦК'!H169</f>
        <v>0</v>
      </c>
      <c r="I170" s="56" t="str">
        <f ca="1">'5 ЦК'!I169</f>
        <v>0</v>
      </c>
      <c r="J170" s="56" t="str">
        <f ca="1">'5 ЦК'!J169</f>
        <v>0</v>
      </c>
      <c r="K170" s="56" t="str">
        <f ca="1">'5 ЦК'!K169</f>
        <v>0</v>
      </c>
      <c r="L170" s="56" t="str">
        <f ca="1">'5 ЦК'!L169</f>
        <v>0</v>
      </c>
      <c r="M170" s="56" t="str">
        <f ca="1">'5 ЦК'!M169</f>
        <v>0</v>
      </c>
      <c r="N170" s="56" t="str">
        <f ca="1">'5 ЦК'!N169</f>
        <v>0</v>
      </c>
      <c r="O170" s="56" t="str">
        <f ca="1">'5 ЦК'!O169</f>
        <v>0</v>
      </c>
      <c r="P170" s="56" t="str">
        <f ca="1">'5 ЦК'!P169</f>
        <v>0</v>
      </c>
      <c r="Q170" s="56" t="str">
        <f ca="1">'5 ЦК'!Q169</f>
        <v>0</v>
      </c>
      <c r="R170" s="56" t="str">
        <f ca="1">'5 ЦК'!R169</f>
        <v>0</v>
      </c>
      <c r="S170" s="56" t="str">
        <f ca="1">'5 ЦК'!S169</f>
        <v>0</v>
      </c>
      <c r="T170" s="56" t="str">
        <f ca="1">'5 ЦК'!T169</f>
        <v>0</v>
      </c>
      <c r="U170" s="56" t="str">
        <f ca="1">'5 ЦК'!U169</f>
        <v>0</v>
      </c>
      <c r="V170" s="56" t="str">
        <f ca="1">'5 ЦК'!V169</f>
        <v>0</v>
      </c>
      <c r="W170" s="56" t="str">
        <f ca="1">'5 ЦК'!W169</f>
        <v>0</v>
      </c>
      <c r="X170" s="56" t="str">
        <f ca="1">'5 ЦК'!X169</f>
        <v>0</v>
      </c>
      <c r="Y170" s="56" t="str">
        <f ca="1">'5 ЦК'!Y169</f>
        <v>0</v>
      </c>
      <c r="Z170" s="34"/>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row>
    <row r="171" spans="1:50" s="21" customFormat="1" ht="18.75">
      <c r="A171" s="26">
        <v>12</v>
      </c>
      <c r="B171" s="56" t="str">
        <f ca="1">'5 ЦК'!B170</f>
        <v>0,12</v>
      </c>
      <c r="C171" s="56" t="str">
        <f ca="1">'5 ЦК'!C170</f>
        <v>0</v>
      </c>
      <c r="D171" s="56" t="str">
        <f ca="1">'5 ЦК'!D170</f>
        <v>0</v>
      </c>
      <c r="E171" s="56" t="str">
        <f ca="1">'5 ЦК'!E170</f>
        <v>0</v>
      </c>
      <c r="F171" s="56" t="str">
        <f ca="1">'5 ЦК'!F170</f>
        <v>0,68</v>
      </c>
      <c r="G171" s="56" t="str">
        <f ca="1">'5 ЦК'!G170</f>
        <v>24,94</v>
      </c>
      <c r="H171" s="56" t="str">
        <f ca="1">'5 ЦК'!H170</f>
        <v>25,06</v>
      </c>
      <c r="I171" s="56" t="str">
        <f ca="1">'5 ЦК'!I170</f>
        <v>19,27</v>
      </c>
      <c r="J171" s="56" t="str">
        <f ca="1">'5 ЦК'!J170</f>
        <v>33,17</v>
      </c>
      <c r="K171" s="56" t="str">
        <f ca="1">'5 ЦК'!K170</f>
        <v>49,42</v>
      </c>
      <c r="L171" s="56" t="str">
        <f ca="1">'5 ЦК'!L170</f>
        <v>32,15</v>
      </c>
      <c r="M171" s="56" t="str">
        <f ca="1">'5 ЦК'!M170</f>
        <v>28,81</v>
      </c>
      <c r="N171" s="56" t="str">
        <f ca="1">'5 ЦК'!N170</f>
        <v>26,17</v>
      </c>
      <c r="O171" s="56" t="str">
        <f ca="1">'5 ЦК'!O170</f>
        <v>28,11</v>
      </c>
      <c r="P171" s="56" t="str">
        <f ca="1">'5 ЦК'!P170</f>
        <v>27,6</v>
      </c>
      <c r="Q171" s="56" t="str">
        <f ca="1">'5 ЦК'!Q170</f>
        <v>29,33</v>
      </c>
      <c r="R171" s="56" t="str">
        <f ca="1">'5 ЦК'!R170</f>
        <v>28,2</v>
      </c>
      <c r="S171" s="56" t="str">
        <f ca="1">'5 ЦК'!S170</f>
        <v>21,83</v>
      </c>
      <c r="T171" s="56" t="str">
        <f ca="1">'5 ЦК'!T170</f>
        <v>7,71</v>
      </c>
      <c r="U171" s="56" t="str">
        <f ca="1">'5 ЦК'!U170</f>
        <v>0</v>
      </c>
      <c r="V171" s="56" t="str">
        <f ca="1">'5 ЦК'!V170</f>
        <v>0</v>
      </c>
      <c r="W171" s="56" t="str">
        <f ca="1">'5 ЦК'!W170</f>
        <v>0</v>
      </c>
      <c r="X171" s="56" t="str">
        <f ca="1">'5 ЦК'!X170</f>
        <v>1,16</v>
      </c>
      <c r="Y171" s="56" t="str">
        <f ca="1">'5 ЦК'!Y170</f>
        <v>30,68</v>
      </c>
      <c r="Z171" s="34"/>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row>
    <row r="172" spans="1:50" s="21" customFormat="1" ht="18.75">
      <c r="A172" s="26">
        <v>13</v>
      </c>
      <c r="B172" s="56" t="str">
        <f ca="1">'5 ЦК'!B171</f>
        <v>0</v>
      </c>
      <c r="C172" s="56" t="str">
        <f ca="1">'5 ЦК'!C171</f>
        <v>0</v>
      </c>
      <c r="D172" s="56" t="str">
        <f ca="1">'5 ЦК'!D171</f>
        <v>0</v>
      </c>
      <c r="E172" s="56" t="str">
        <f ca="1">'5 ЦК'!E171</f>
        <v>0</v>
      </c>
      <c r="F172" s="56" t="str">
        <f ca="1">'5 ЦК'!F171</f>
        <v>26,79</v>
      </c>
      <c r="G172" s="56" t="str">
        <f ca="1">'5 ЦК'!G171</f>
        <v>34,25</v>
      </c>
      <c r="H172" s="56" t="str">
        <f ca="1">'5 ЦК'!H171</f>
        <v>35,39</v>
      </c>
      <c r="I172" s="56" t="str">
        <f ca="1">'5 ЦК'!I171</f>
        <v>31,84</v>
      </c>
      <c r="J172" s="56" t="str">
        <f ca="1">'5 ЦК'!J171</f>
        <v>16,24</v>
      </c>
      <c r="K172" s="56" t="str">
        <f ca="1">'5 ЦК'!K171</f>
        <v>49,22</v>
      </c>
      <c r="L172" s="56" t="str">
        <f ca="1">'5 ЦК'!L171</f>
        <v>45,52</v>
      </c>
      <c r="M172" s="56" t="str">
        <f ca="1">'5 ЦК'!M171</f>
        <v>1,22</v>
      </c>
      <c r="N172" s="56" t="str">
        <f ca="1">'5 ЦК'!N171</f>
        <v>4,43</v>
      </c>
      <c r="O172" s="56" t="str">
        <f ca="1">'5 ЦК'!O171</f>
        <v>17,34</v>
      </c>
      <c r="P172" s="56" t="str">
        <f ca="1">'5 ЦК'!P171</f>
        <v>0</v>
      </c>
      <c r="Q172" s="56" t="str">
        <f ca="1">'5 ЦК'!Q171</f>
        <v>1,62</v>
      </c>
      <c r="R172" s="56" t="str">
        <f ca="1">'5 ЦК'!R171</f>
        <v>15,87</v>
      </c>
      <c r="S172" s="56" t="str">
        <f ca="1">'5 ЦК'!S171</f>
        <v>20,96</v>
      </c>
      <c r="T172" s="56" t="str">
        <f ca="1">'5 ЦК'!T171</f>
        <v>0</v>
      </c>
      <c r="U172" s="56" t="str">
        <f ca="1">'5 ЦК'!U171</f>
        <v>0</v>
      </c>
      <c r="V172" s="56" t="str">
        <f ca="1">'5 ЦК'!V171</f>
        <v>0</v>
      </c>
      <c r="W172" s="56" t="str">
        <f ca="1">'5 ЦК'!W171</f>
        <v>0</v>
      </c>
      <c r="X172" s="56" t="str">
        <f ca="1">'5 ЦК'!X171</f>
        <v>0</v>
      </c>
      <c r="Y172" s="56" t="str">
        <f ca="1">'5 ЦК'!Y171</f>
        <v>0</v>
      </c>
      <c r="Z172" s="34"/>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row>
    <row r="173" spans="1:50" s="21" customFormat="1" ht="18.75">
      <c r="A173" s="26">
        <v>14</v>
      </c>
      <c r="B173" s="56" t="str">
        <f ca="1">'5 ЦК'!B172</f>
        <v>0</v>
      </c>
      <c r="C173" s="56" t="str">
        <f ca="1">'5 ЦК'!C172</f>
        <v>0</v>
      </c>
      <c r="D173" s="56" t="str">
        <f ca="1">'5 ЦК'!D172</f>
        <v>0</v>
      </c>
      <c r="E173" s="56" t="str">
        <f ca="1">'5 ЦК'!E172</f>
        <v>0</v>
      </c>
      <c r="F173" s="56" t="str">
        <f ca="1">'5 ЦК'!F172</f>
        <v>0</v>
      </c>
      <c r="G173" s="56" t="str">
        <f ca="1">'5 ЦК'!G172</f>
        <v>9,01</v>
      </c>
      <c r="H173" s="56" t="str">
        <f ca="1">'5 ЦК'!H172</f>
        <v>4,75</v>
      </c>
      <c r="I173" s="56" t="str">
        <f ca="1">'5 ЦК'!I172</f>
        <v>5,52</v>
      </c>
      <c r="J173" s="56" t="str">
        <f ca="1">'5 ЦК'!J172</f>
        <v>10,93</v>
      </c>
      <c r="K173" s="56" t="str">
        <f ca="1">'5 ЦК'!K172</f>
        <v>45,59</v>
      </c>
      <c r="L173" s="56" t="str">
        <f ca="1">'5 ЦК'!L172</f>
        <v>0</v>
      </c>
      <c r="M173" s="56" t="str">
        <f ca="1">'5 ЦК'!M172</f>
        <v>0</v>
      </c>
      <c r="N173" s="56" t="str">
        <f ca="1">'5 ЦК'!N172</f>
        <v>0</v>
      </c>
      <c r="O173" s="56" t="str">
        <f ca="1">'5 ЦК'!O172</f>
        <v>0</v>
      </c>
      <c r="P173" s="56" t="str">
        <f ca="1">'5 ЦК'!P172</f>
        <v>0</v>
      </c>
      <c r="Q173" s="56" t="str">
        <f ca="1">'5 ЦК'!Q172</f>
        <v>0</v>
      </c>
      <c r="R173" s="56" t="str">
        <f ca="1">'5 ЦК'!R172</f>
        <v>0</v>
      </c>
      <c r="S173" s="56" t="str">
        <f ca="1">'5 ЦК'!S172</f>
        <v>11,4</v>
      </c>
      <c r="T173" s="56" t="str">
        <f ca="1">'5 ЦК'!T172</f>
        <v>0</v>
      </c>
      <c r="U173" s="56" t="str">
        <f ca="1">'5 ЦК'!U172</f>
        <v>0</v>
      </c>
      <c r="V173" s="56" t="str">
        <f ca="1">'5 ЦК'!V172</f>
        <v>0</v>
      </c>
      <c r="W173" s="56" t="str">
        <f ca="1">'5 ЦК'!W172</f>
        <v>0</v>
      </c>
      <c r="X173" s="56" t="str">
        <f ca="1">'5 ЦК'!X172</f>
        <v>0</v>
      </c>
      <c r="Y173" s="56" t="str">
        <f ca="1">'5 ЦК'!Y172</f>
        <v>0</v>
      </c>
      <c r="Z173" s="34"/>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row>
    <row r="174" spans="1:50" s="21" customFormat="1" ht="18.75">
      <c r="A174" s="26">
        <v>15</v>
      </c>
      <c r="B174" s="56" t="str">
        <f ca="1">'5 ЦК'!B173</f>
        <v>0</v>
      </c>
      <c r="C174" s="56" t="str">
        <f ca="1">'5 ЦК'!C173</f>
        <v>0</v>
      </c>
      <c r="D174" s="56" t="str">
        <f ca="1">'5 ЦК'!D173</f>
        <v>0</v>
      </c>
      <c r="E174" s="56" t="str">
        <f ca="1">'5 ЦК'!E173</f>
        <v>0</v>
      </c>
      <c r="F174" s="56" t="str">
        <f ca="1">'5 ЦК'!F173</f>
        <v>0</v>
      </c>
      <c r="G174" s="56" t="str">
        <f ca="1">'5 ЦК'!G173</f>
        <v>0</v>
      </c>
      <c r="H174" s="56" t="str">
        <f ca="1">'5 ЦК'!H173</f>
        <v>0</v>
      </c>
      <c r="I174" s="56" t="str">
        <f ca="1">'5 ЦК'!I173</f>
        <v>0</v>
      </c>
      <c r="J174" s="56" t="str">
        <f ca="1">'5 ЦК'!J173</f>
        <v>0</v>
      </c>
      <c r="K174" s="56" t="str">
        <f ca="1">'5 ЦК'!K173</f>
        <v>0</v>
      </c>
      <c r="L174" s="56" t="str">
        <f ca="1">'5 ЦК'!L173</f>
        <v>0</v>
      </c>
      <c r="M174" s="56" t="str">
        <f ca="1">'5 ЦК'!M173</f>
        <v>0</v>
      </c>
      <c r="N174" s="56" t="str">
        <f ca="1">'5 ЦК'!N173</f>
        <v>0</v>
      </c>
      <c r="O174" s="56" t="str">
        <f ca="1">'5 ЦК'!O173</f>
        <v>0</v>
      </c>
      <c r="P174" s="56" t="str">
        <f ca="1">'5 ЦК'!P173</f>
        <v>0</v>
      </c>
      <c r="Q174" s="56" t="str">
        <f ca="1">'5 ЦК'!Q173</f>
        <v>0</v>
      </c>
      <c r="R174" s="56" t="str">
        <f ca="1">'5 ЦК'!R173</f>
        <v>0</v>
      </c>
      <c r="S174" s="56" t="str">
        <f ca="1">'5 ЦК'!S173</f>
        <v>0</v>
      </c>
      <c r="T174" s="56" t="str">
        <f ca="1">'5 ЦК'!T173</f>
        <v>0</v>
      </c>
      <c r="U174" s="56" t="str">
        <f ca="1">'5 ЦК'!U173</f>
        <v>0</v>
      </c>
      <c r="V174" s="56" t="str">
        <f ca="1">'5 ЦК'!V173</f>
        <v>0</v>
      </c>
      <c r="W174" s="56" t="str">
        <f ca="1">'5 ЦК'!W173</f>
        <v>0</v>
      </c>
      <c r="X174" s="56" t="str">
        <f ca="1">'5 ЦК'!X173</f>
        <v>0</v>
      </c>
      <c r="Y174" s="56" t="str">
        <f ca="1">'5 ЦК'!Y173</f>
        <v>0</v>
      </c>
      <c r="Z174" s="34"/>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row>
    <row r="175" spans="1:50" s="21" customFormat="1" ht="18.75">
      <c r="A175" s="26">
        <v>16</v>
      </c>
      <c r="B175" s="56" t="str">
        <f ca="1">'5 ЦК'!B174</f>
        <v>0</v>
      </c>
      <c r="C175" s="56" t="str">
        <f ca="1">'5 ЦК'!C174</f>
        <v>0</v>
      </c>
      <c r="D175" s="56" t="str">
        <f ca="1">'5 ЦК'!D174</f>
        <v>0</v>
      </c>
      <c r="E175" s="56" t="str">
        <f ca="1">'5 ЦК'!E174</f>
        <v>0</v>
      </c>
      <c r="F175" s="56" t="str">
        <f ca="1">'5 ЦК'!F174</f>
        <v>0</v>
      </c>
      <c r="G175" s="56" t="str">
        <f ca="1">'5 ЦК'!G174</f>
        <v>0</v>
      </c>
      <c r="H175" s="56" t="str">
        <f ca="1">'5 ЦК'!H174</f>
        <v>0</v>
      </c>
      <c r="I175" s="56" t="str">
        <f ca="1">'5 ЦК'!I174</f>
        <v>0</v>
      </c>
      <c r="J175" s="56" t="str">
        <f ca="1">'5 ЦК'!J174</f>
        <v>0</v>
      </c>
      <c r="K175" s="56" t="str">
        <f ca="1">'5 ЦК'!K174</f>
        <v>0</v>
      </c>
      <c r="L175" s="56" t="str">
        <f ca="1">'5 ЦК'!L174</f>
        <v>0</v>
      </c>
      <c r="M175" s="56" t="str">
        <f ca="1">'5 ЦК'!M174</f>
        <v>0</v>
      </c>
      <c r="N175" s="56" t="str">
        <f ca="1">'5 ЦК'!N174</f>
        <v>0</v>
      </c>
      <c r="O175" s="56" t="str">
        <f ca="1">'5 ЦК'!O174</f>
        <v>0</v>
      </c>
      <c r="P175" s="56" t="str">
        <f ca="1">'5 ЦК'!P174</f>
        <v>0</v>
      </c>
      <c r="Q175" s="56" t="str">
        <f ca="1">'5 ЦК'!Q174</f>
        <v>0</v>
      </c>
      <c r="R175" s="56" t="str">
        <f ca="1">'5 ЦК'!R174</f>
        <v>0</v>
      </c>
      <c r="S175" s="56" t="str">
        <f ca="1">'5 ЦК'!S174</f>
        <v>0</v>
      </c>
      <c r="T175" s="56" t="str">
        <f ca="1">'5 ЦК'!T174</f>
        <v>0</v>
      </c>
      <c r="U175" s="56" t="str">
        <f ca="1">'5 ЦК'!U174</f>
        <v>0</v>
      </c>
      <c r="V175" s="56" t="str">
        <f ca="1">'5 ЦК'!V174</f>
        <v>0</v>
      </c>
      <c r="W175" s="56" t="str">
        <f ca="1">'5 ЦК'!W174</f>
        <v>0</v>
      </c>
      <c r="X175" s="56" t="str">
        <f ca="1">'5 ЦК'!X174</f>
        <v>0</v>
      </c>
      <c r="Y175" s="56" t="str">
        <f ca="1">'5 ЦК'!Y174</f>
        <v>0</v>
      </c>
      <c r="Z175" s="34"/>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row>
    <row r="176" spans="1:50" s="21" customFormat="1" ht="18.75">
      <c r="A176" s="26">
        <v>17</v>
      </c>
      <c r="B176" s="56" t="str">
        <f ca="1">'5 ЦК'!B175</f>
        <v>0</v>
      </c>
      <c r="C176" s="56" t="str">
        <f ca="1">'5 ЦК'!C175</f>
        <v>0</v>
      </c>
      <c r="D176" s="56" t="str">
        <f ca="1">'5 ЦК'!D175</f>
        <v>0</v>
      </c>
      <c r="E176" s="56" t="str">
        <f ca="1">'5 ЦК'!E175</f>
        <v>0</v>
      </c>
      <c r="F176" s="56" t="str">
        <f ca="1">'5 ЦК'!F175</f>
        <v>0</v>
      </c>
      <c r="G176" s="56" t="str">
        <f ca="1">'5 ЦК'!G175</f>
        <v>0</v>
      </c>
      <c r="H176" s="56" t="str">
        <f ca="1">'5 ЦК'!H175</f>
        <v>0</v>
      </c>
      <c r="I176" s="56" t="str">
        <f ca="1">'5 ЦК'!I175</f>
        <v>0</v>
      </c>
      <c r="J176" s="56" t="str">
        <f ca="1">'5 ЦК'!J175</f>
        <v>0</v>
      </c>
      <c r="K176" s="56" t="str">
        <f ca="1">'5 ЦК'!K175</f>
        <v>0,06</v>
      </c>
      <c r="L176" s="56" t="str">
        <f ca="1">'5 ЦК'!L175</f>
        <v>0,14</v>
      </c>
      <c r="M176" s="56" t="str">
        <f ca="1">'5 ЦК'!M175</f>
        <v>0,18</v>
      </c>
      <c r="N176" s="56" t="str">
        <f ca="1">'5 ЦК'!N175</f>
        <v>0,02</v>
      </c>
      <c r="O176" s="56" t="str">
        <f ca="1">'5 ЦК'!O175</f>
        <v>0,03</v>
      </c>
      <c r="P176" s="56" t="str">
        <f ca="1">'5 ЦК'!P175</f>
        <v>0,03</v>
      </c>
      <c r="Q176" s="56" t="str">
        <f ca="1">'5 ЦК'!Q175</f>
        <v>0,05</v>
      </c>
      <c r="R176" s="56" t="str">
        <f ca="1">'5 ЦК'!R175</f>
        <v>328,74</v>
      </c>
      <c r="S176" s="56" t="str">
        <f ca="1">'5 ЦК'!S175</f>
        <v>0,03</v>
      </c>
      <c r="T176" s="56" t="str">
        <f ca="1">'5 ЦК'!T175</f>
        <v>0,05</v>
      </c>
      <c r="U176" s="56" t="str">
        <f ca="1">'5 ЦК'!U175</f>
        <v>0,02</v>
      </c>
      <c r="V176" s="56" t="str">
        <f ca="1">'5 ЦК'!V175</f>
        <v>0</v>
      </c>
      <c r="W176" s="56" t="str">
        <f ca="1">'5 ЦК'!W175</f>
        <v>0</v>
      </c>
      <c r="X176" s="56" t="str">
        <f ca="1">'5 ЦК'!X175</f>
        <v>0</v>
      </c>
      <c r="Y176" s="56" t="str">
        <f ca="1">'5 ЦК'!Y175</f>
        <v>0</v>
      </c>
      <c r="Z176" s="34"/>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row>
    <row r="177" spans="1:50" s="21" customFormat="1" ht="18.75">
      <c r="A177" s="26">
        <v>18</v>
      </c>
      <c r="B177" s="56" t="str">
        <f ca="1">'5 ЦК'!B176</f>
        <v>0</v>
      </c>
      <c r="C177" s="56" t="str">
        <f ca="1">'5 ЦК'!C176</f>
        <v>0</v>
      </c>
      <c r="D177" s="56" t="str">
        <f ca="1">'5 ЦК'!D176</f>
        <v>0</v>
      </c>
      <c r="E177" s="56" t="str">
        <f ca="1">'5 ЦК'!E176</f>
        <v>0</v>
      </c>
      <c r="F177" s="56" t="str">
        <f ca="1">'5 ЦК'!F176</f>
        <v>0</v>
      </c>
      <c r="G177" s="56" t="str">
        <f ca="1">'5 ЦК'!G176</f>
        <v>0,19</v>
      </c>
      <c r="H177" s="56" t="str">
        <f ca="1">'5 ЦК'!H176</f>
        <v>0</v>
      </c>
      <c r="I177" s="56" t="str">
        <f ca="1">'5 ЦК'!I176</f>
        <v>0</v>
      </c>
      <c r="J177" s="56" t="str">
        <f ca="1">'5 ЦК'!J176</f>
        <v>0</v>
      </c>
      <c r="K177" s="56" t="str">
        <f ca="1">'5 ЦК'!K176</f>
        <v>0</v>
      </c>
      <c r="L177" s="56" t="str">
        <f ca="1">'5 ЦК'!L176</f>
        <v>0,08</v>
      </c>
      <c r="M177" s="56" t="str">
        <f ca="1">'5 ЦК'!M176</f>
        <v>0,22</v>
      </c>
      <c r="N177" s="56" t="str">
        <f ca="1">'5 ЦК'!N176</f>
        <v>0,06</v>
      </c>
      <c r="O177" s="56" t="str">
        <f ca="1">'5 ЦК'!O176</f>
        <v>0</v>
      </c>
      <c r="P177" s="56" t="str">
        <f ca="1">'5 ЦК'!P176</f>
        <v>0,23</v>
      </c>
      <c r="Q177" s="56" t="str">
        <f ca="1">'5 ЦК'!Q176</f>
        <v>0,28</v>
      </c>
      <c r="R177" s="56" t="str">
        <f ca="1">'5 ЦК'!R176</f>
        <v>0</v>
      </c>
      <c r="S177" s="56" t="str">
        <f ca="1">'5 ЦК'!S176</f>
        <v>0</v>
      </c>
      <c r="T177" s="56" t="str">
        <f ca="1">'5 ЦК'!T176</f>
        <v>0,31</v>
      </c>
      <c r="U177" s="56" t="str">
        <f ca="1">'5 ЦК'!U176</f>
        <v>0</v>
      </c>
      <c r="V177" s="56" t="str">
        <f ca="1">'5 ЦК'!V176</f>
        <v>0</v>
      </c>
      <c r="W177" s="56" t="str">
        <f ca="1">'5 ЦК'!W176</f>
        <v>0</v>
      </c>
      <c r="X177" s="56" t="str">
        <f ca="1">'5 ЦК'!X176</f>
        <v>0</v>
      </c>
      <c r="Y177" s="56" t="str">
        <f ca="1">'5 ЦК'!Y176</f>
        <v>0</v>
      </c>
      <c r="Z177" s="34"/>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row>
    <row r="178" spans="1:50" s="21" customFormat="1" ht="18.75">
      <c r="A178" s="26">
        <v>19</v>
      </c>
      <c r="B178" s="56" t="str">
        <f ca="1">'5 ЦК'!B177</f>
        <v>0</v>
      </c>
      <c r="C178" s="56" t="str">
        <f ca="1">'5 ЦК'!C177</f>
        <v>0</v>
      </c>
      <c r="D178" s="56" t="str">
        <f ca="1">'5 ЦК'!D177</f>
        <v>0</v>
      </c>
      <c r="E178" s="56" t="str">
        <f ca="1">'5 ЦК'!E177</f>
        <v>0</v>
      </c>
      <c r="F178" s="56" t="str">
        <f ca="1">'5 ЦК'!F177</f>
        <v>440,4</v>
      </c>
      <c r="G178" s="56" t="str">
        <f ca="1">'5 ЦК'!G177</f>
        <v>402,12</v>
      </c>
      <c r="H178" s="56" t="str">
        <f ca="1">'5 ЦК'!H177</f>
        <v>0,45</v>
      </c>
      <c r="I178" s="56" t="str">
        <f ca="1">'5 ЦК'!I177</f>
        <v>1,49</v>
      </c>
      <c r="J178" s="56" t="str">
        <f ca="1">'5 ЦК'!J177</f>
        <v>0</v>
      </c>
      <c r="K178" s="56" t="str">
        <f ca="1">'5 ЦК'!K177</f>
        <v>0</v>
      </c>
      <c r="L178" s="56" t="str">
        <f ca="1">'5 ЦК'!L177</f>
        <v>0</v>
      </c>
      <c r="M178" s="56" t="str">
        <f ca="1">'5 ЦК'!M177</f>
        <v>0</v>
      </c>
      <c r="N178" s="56" t="str">
        <f ca="1">'5 ЦК'!N177</f>
        <v>0</v>
      </c>
      <c r="O178" s="56" t="str">
        <f ca="1">'5 ЦК'!O177</f>
        <v>0</v>
      </c>
      <c r="P178" s="56" t="str">
        <f ca="1">'5 ЦК'!P177</f>
        <v>0</v>
      </c>
      <c r="Q178" s="56" t="str">
        <f ca="1">'5 ЦК'!Q177</f>
        <v>0</v>
      </c>
      <c r="R178" s="56" t="str">
        <f ca="1">'5 ЦК'!R177</f>
        <v>0</v>
      </c>
      <c r="S178" s="56" t="str">
        <f ca="1">'5 ЦК'!S177</f>
        <v>0,17</v>
      </c>
      <c r="T178" s="56" t="str">
        <f ca="1">'5 ЦК'!T177</f>
        <v>0,52</v>
      </c>
      <c r="U178" s="56" t="str">
        <f ca="1">'5 ЦК'!U177</f>
        <v>0,13</v>
      </c>
      <c r="V178" s="56" t="str">
        <f ca="1">'5 ЦК'!V177</f>
        <v>0</v>
      </c>
      <c r="W178" s="56" t="str">
        <f ca="1">'5 ЦК'!W177</f>
        <v>0</v>
      </c>
      <c r="X178" s="56" t="str">
        <f ca="1">'5 ЦК'!X177</f>
        <v>0</v>
      </c>
      <c r="Y178" s="56" t="str">
        <f ca="1">'5 ЦК'!Y177</f>
        <v>0</v>
      </c>
      <c r="Z178" s="34"/>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row>
    <row r="179" spans="1:50" s="21" customFormat="1" ht="18.75">
      <c r="A179" s="26">
        <v>20</v>
      </c>
      <c r="B179" s="56" t="str">
        <f ca="1">'5 ЦК'!B178</f>
        <v>0</v>
      </c>
      <c r="C179" s="56" t="str">
        <f ca="1">'5 ЦК'!C178</f>
        <v>0</v>
      </c>
      <c r="D179" s="56" t="str">
        <f ca="1">'5 ЦК'!D178</f>
        <v>0</v>
      </c>
      <c r="E179" s="56" t="str">
        <f ca="1">'5 ЦК'!E178</f>
        <v>0</v>
      </c>
      <c r="F179" s="56" t="str">
        <f ca="1">'5 ЦК'!F178</f>
        <v>1,22</v>
      </c>
      <c r="G179" s="56" t="str">
        <f ca="1">'5 ЦК'!G178</f>
        <v>0,49</v>
      </c>
      <c r="H179" s="56" t="str">
        <f ca="1">'5 ЦК'!H178</f>
        <v>0,19</v>
      </c>
      <c r="I179" s="56" t="str">
        <f ca="1">'5 ЦК'!I178</f>
        <v>0</v>
      </c>
      <c r="J179" s="56" t="str">
        <f ca="1">'5 ЦК'!J178</f>
        <v>0</v>
      </c>
      <c r="K179" s="56" t="str">
        <f ca="1">'5 ЦК'!K178</f>
        <v>0</v>
      </c>
      <c r="L179" s="56" t="str">
        <f ca="1">'5 ЦК'!L178</f>
        <v>0,05</v>
      </c>
      <c r="M179" s="56" t="str">
        <f ca="1">'5 ЦК'!M178</f>
        <v>0</v>
      </c>
      <c r="N179" s="56" t="str">
        <f ca="1">'5 ЦК'!N178</f>
        <v>0</v>
      </c>
      <c r="O179" s="56" t="str">
        <f ca="1">'5 ЦК'!O178</f>
        <v>0,09</v>
      </c>
      <c r="P179" s="56" t="str">
        <f ca="1">'5 ЦК'!P178</f>
        <v>0</v>
      </c>
      <c r="Q179" s="56" t="str">
        <f ca="1">'5 ЦК'!Q178</f>
        <v>0</v>
      </c>
      <c r="R179" s="56" t="str">
        <f ca="1">'5 ЦК'!R178</f>
        <v>0</v>
      </c>
      <c r="S179" s="56" t="str">
        <f ca="1">'5 ЦК'!S178</f>
        <v>0</v>
      </c>
      <c r="T179" s="56" t="str">
        <f ca="1">'5 ЦК'!T178</f>
        <v>0,09</v>
      </c>
      <c r="U179" s="56" t="str">
        <f ca="1">'5 ЦК'!U178</f>
        <v>0</v>
      </c>
      <c r="V179" s="56" t="str">
        <f ca="1">'5 ЦК'!V178</f>
        <v>0</v>
      </c>
      <c r="W179" s="56" t="str">
        <f ca="1">'5 ЦК'!W178</f>
        <v>0</v>
      </c>
      <c r="X179" s="56" t="str">
        <f ca="1">'5 ЦК'!X178</f>
        <v>0</v>
      </c>
      <c r="Y179" s="56" t="str">
        <f ca="1">'5 ЦК'!Y178</f>
        <v>0</v>
      </c>
      <c r="Z179" s="34"/>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row>
    <row r="180" spans="1:50" s="21" customFormat="1" ht="18.75">
      <c r="A180" s="26">
        <v>21</v>
      </c>
      <c r="B180" s="56" t="str">
        <f ca="1">'5 ЦК'!B179</f>
        <v>0</v>
      </c>
      <c r="C180" s="56" t="str">
        <f ca="1">'5 ЦК'!C179</f>
        <v>0</v>
      </c>
      <c r="D180" s="56" t="str">
        <f ca="1">'5 ЦК'!D179</f>
        <v>0</v>
      </c>
      <c r="E180" s="56" t="str">
        <f ca="1">'5 ЦК'!E179</f>
        <v>0</v>
      </c>
      <c r="F180" s="56" t="str">
        <f ca="1">'5 ЦК'!F179</f>
        <v>389,87</v>
      </c>
      <c r="G180" s="56" t="str">
        <f ca="1">'5 ЦК'!G179</f>
        <v>0,14</v>
      </c>
      <c r="H180" s="56" t="str">
        <f ca="1">'5 ЦК'!H179</f>
        <v>0,19</v>
      </c>
      <c r="I180" s="56" t="str">
        <f ca="1">'5 ЦК'!I179</f>
        <v>0,02</v>
      </c>
      <c r="J180" s="56" t="str">
        <f ca="1">'5 ЦК'!J179</f>
        <v>0,02</v>
      </c>
      <c r="K180" s="56" t="str">
        <f ca="1">'5 ЦК'!K179</f>
        <v>0,01</v>
      </c>
      <c r="L180" s="56" t="str">
        <f ca="1">'5 ЦК'!L179</f>
        <v>0</v>
      </c>
      <c r="M180" s="56" t="str">
        <f ca="1">'5 ЦК'!M179</f>
        <v>0</v>
      </c>
      <c r="N180" s="56" t="str">
        <f ca="1">'5 ЦК'!N179</f>
        <v>0</v>
      </c>
      <c r="O180" s="56" t="str">
        <f ca="1">'5 ЦК'!O179</f>
        <v>0</v>
      </c>
      <c r="P180" s="56" t="str">
        <f ca="1">'5 ЦК'!P179</f>
        <v>0</v>
      </c>
      <c r="Q180" s="56" t="str">
        <f ca="1">'5 ЦК'!Q179</f>
        <v>0</v>
      </c>
      <c r="R180" s="56" t="str">
        <f ca="1">'5 ЦК'!R179</f>
        <v>0</v>
      </c>
      <c r="S180" s="56" t="str">
        <f ca="1">'5 ЦК'!S179</f>
        <v>0,1</v>
      </c>
      <c r="T180" s="56" t="str">
        <f ca="1">'5 ЦК'!T179</f>
        <v>0,01</v>
      </c>
      <c r="U180" s="56" t="str">
        <f ca="1">'5 ЦК'!U179</f>
        <v>0</v>
      </c>
      <c r="V180" s="56" t="str">
        <f ca="1">'5 ЦК'!V179</f>
        <v>0</v>
      </c>
      <c r="W180" s="56" t="str">
        <f ca="1">'5 ЦК'!W179</f>
        <v>0</v>
      </c>
      <c r="X180" s="56" t="str">
        <f ca="1">'5 ЦК'!X179</f>
        <v>0</v>
      </c>
      <c r="Y180" s="56" t="str">
        <f ca="1">'5 ЦК'!Y179</f>
        <v>0</v>
      </c>
      <c r="Z180" s="34"/>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row>
    <row r="181" spans="1:50" s="21" customFormat="1" ht="18.75">
      <c r="A181" s="26">
        <v>22</v>
      </c>
      <c r="B181" s="56" t="str">
        <f ca="1">'5 ЦК'!B180</f>
        <v>0</v>
      </c>
      <c r="C181" s="56" t="str">
        <f ca="1">'5 ЦК'!C180</f>
        <v>0</v>
      </c>
      <c r="D181" s="56" t="str">
        <f ca="1">'5 ЦК'!D180</f>
        <v>0</v>
      </c>
      <c r="E181" s="56" t="str">
        <f ca="1">'5 ЦК'!E180</f>
        <v>0</v>
      </c>
      <c r="F181" s="56" t="str">
        <f ca="1">'5 ЦК'!F180</f>
        <v>0</v>
      </c>
      <c r="G181" s="56" t="str">
        <f ca="1">'5 ЦК'!G180</f>
        <v>404,37</v>
      </c>
      <c r="H181" s="56" t="str">
        <f ca="1">'5 ЦК'!H180</f>
        <v>0,54</v>
      </c>
      <c r="I181" s="56" t="str">
        <f ca="1">'5 ЦК'!I180</f>
        <v>0,28</v>
      </c>
      <c r="J181" s="56" t="str">
        <f ca="1">'5 ЦК'!J180</f>
        <v>0,29</v>
      </c>
      <c r="K181" s="56" t="str">
        <f ca="1">'5 ЦК'!K180</f>
        <v>0,09</v>
      </c>
      <c r="L181" s="56" t="str">
        <f ca="1">'5 ЦК'!L180</f>
        <v>0,15</v>
      </c>
      <c r="M181" s="56" t="str">
        <f ca="1">'5 ЦК'!M180</f>
        <v>0,19</v>
      </c>
      <c r="N181" s="56" t="str">
        <f ca="1">'5 ЦК'!N180</f>
        <v>0,23</v>
      </c>
      <c r="O181" s="56" t="str">
        <f ca="1">'5 ЦК'!O180</f>
        <v>0,08</v>
      </c>
      <c r="P181" s="56" t="str">
        <f ca="1">'5 ЦК'!P180</f>
        <v>0,39</v>
      </c>
      <c r="Q181" s="56" t="str">
        <f ca="1">'5 ЦК'!Q180</f>
        <v>0,5</v>
      </c>
      <c r="R181" s="56" t="str">
        <f ca="1">'5 ЦК'!R180</f>
        <v>0,24</v>
      </c>
      <c r="S181" s="56" t="str">
        <f ca="1">'5 ЦК'!S180</f>
        <v>369,3</v>
      </c>
      <c r="T181" s="56" t="str">
        <f ca="1">'5 ЦК'!T180</f>
        <v>0,28</v>
      </c>
      <c r="U181" s="56" t="str">
        <f ca="1">'5 ЦК'!U180</f>
        <v>0</v>
      </c>
      <c r="V181" s="56" t="str">
        <f ca="1">'5 ЦК'!V180</f>
        <v>0</v>
      </c>
      <c r="W181" s="56" t="str">
        <f ca="1">'5 ЦК'!W180</f>
        <v>0</v>
      </c>
      <c r="X181" s="56" t="str">
        <f ca="1">'5 ЦК'!X180</f>
        <v>0</v>
      </c>
      <c r="Y181" s="56" t="str">
        <f ca="1">'5 ЦК'!Y180</f>
        <v>0</v>
      </c>
      <c r="Z181" s="34"/>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row>
    <row r="182" spans="1:50" s="21" customFormat="1" ht="18.75">
      <c r="A182" s="26">
        <v>23</v>
      </c>
      <c r="B182" s="56" t="str">
        <f ca="1">'5 ЦК'!B181</f>
        <v>0</v>
      </c>
      <c r="C182" s="56" t="str">
        <f ca="1">'5 ЦК'!C181</f>
        <v>0</v>
      </c>
      <c r="D182" s="56" t="str">
        <f ca="1">'5 ЦК'!D181</f>
        <v>0</v>
      </c>
      <c r="E182" s="56" t="str">
        <f ca="1">'5 ЦК'!E181</f>
        <v>0</v>
      </c>
      <c r="F182" s="56" t="str">
        <f ca="1">'5 ЦК'!F181</f>
        <v>0</v>
      </c>
      <c r="G182" s="56" t="str">
        <f ca="1">'5 ЦК'!G181</f>
        <v>0</v>
      </c>
      <c r="H182" s="56" t="str">
        <f ca="1">'5 ЦК'!H181</f>
        <v>448,78</v>
      </c>
      <c r="I182" s="56" t="str">
        <f ca="1">'5 ЦК'!I181</f>
        <v>0,4</v>
      </c>
      <c r="J182" s="56" t="str">
        <f ca="1">'5 ЦК'!J181</f>
        <v>0</v>
      </c>
      <c r="K182" s="56" t="str">
        <f ca="1">'5 ЦК'!K181</f>
        <v>0</v>
      </c>
      <c r="L182" s="56" t="str">
        <f ca="1">'5 ЦК'!L181</f>
        <v>0</v>
      </c>
      <c r="M182" s="56" t="str">
        <f ca="1">'5 ЦК'!M181</f>
        <v>0</v>
      </c>
      <c r="N182" s="56" t="str">
        <f ca="1">'5 ЦК'!N181</f>
        <v>0</v>
      </c>
      <c r="O182" s="56" t="str">
        <f ca="1">'5 ЦК'!O181</f>
        <v>0</v>
      </c>
      <c r="P182" s="56" t="str">
        <f ca="1">'5 ЦК'!P181</f>
        <v>0,81</v>
      </c>
      <c r="Q182" s="56" t="str">
        <f ca="1">'5 ЦК'!Q181</f>
        <v>0</v>
      </c>
      <c r="R182" s="56" t="str">
        <f ca="1">'5 ЦК'!R181</f>
        <v>0</v>
      </c>
      <c r="S182" s="56" t="str">
        <f ca="1">'5 ЦК'!S181</f>
        <v>0</v>
      </c>
      <c r="T182" s="56" t="str">
        <f ca="1">'5 ЦК'!T181</f>
        <v>0,08</v>
      </c>
      <c r="U182" s="56" t="str">
        <f ca="1">'5 ЦК'!U181</f>
        <v>0</v>
      </c>
      <c r="V182" s="56" t="str">
        <f ca="1">'5 ЦК'!V181</f>
        <v>0</v>
      </c>
      <c r="W182" s="56" t="str">
        <f ca="1">'5 ЦК'!W181</f>
        <v>0</v>
      </c>
      <c r="X182" s="56" t="str">
        <f ca="1">'5 ЦК'!X181</f>
        <v>0</v>
      </c>
      <c r="Y182" s="56" t="str">
        <f ca="1">'5 ЦК'!Y181</f>
        <v>0</v>
      </c>
      <c r="Z182" s="34"/>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row>
    <row r="183" spans="1:50" s="21" customFormat="1" ht="18.75">
      <c r="A183" s="26">
        <v>24</v>
      </c>
      <c r="B183" s="56" t="str">
        <f ca="1">'5 ЦК'!B182</f>
        <v>0</v>
      </c>
      <c r="C183" s="56" t="str">
        <f ca="1">'5 ЦК'!C182</f>
        <v>0</v>
      </c>
      <c r="D183" s="56" t="str">
        <f ca="1">'5 ЦК'!D182</f>
        <v>0</v>
      </c>
      <c r="E183" s="56" t="str">
        <f ca="1">'5 ЦК'!E182</f>
        <v>0</v>
      </c>
      <c r="F183" s="56" t="str">
        <f ca="1">'5 ЦК'!F182</f>
        <v>427,5</v>
      </c>
      <c r="G183" s="56" t="str">
        <f ca="1">'5 ЦК'!G182</f>
        <v>0,34</v>
      </c>
      <c r="H183" s="56" t="str">
        <f ca="1">'5 ЦК'!H182</f>
        <v>0,22</v>
      </c>
      <c r="I183" s="56" t="str">
        <f ca="1">'5 ЦК'!I182</f>
        <v>0,02</v>
      </c>
      <c r="J183" s="56" t="str">
        <f ca="1">'5 ЦК'!J182</f>
        <v>0</v>
      </c>
      <c r="K183" s="56" t="str">
        <f ca="1">'5 ЦК'!K182</f>
        <v>0</v>
      </c>
      <c r="L183" s="56" t="str">
        <f ca="1">'5 ЦК'!L182</f>
        <v>0,15</v>
      </c>
      <c r="M183" s="56" t="str">
        <f ca="1">'5 ЦК'!M182</f>
        <v>0</v>
      </c>
      <c r="N183" s="56" t="str">
        <f ca="1">'5 ЦК'!N182</f>
        <v>0</v>
      </c>
      <c r="O183" s="56" t="str">
        <f ca="1">'5 ЦК'!O182</f>
        <v>0</v>
      </c>
      <c r="P183" s="56" t="str">
        <f ca="1">'5 ЦК'!P182</f>
        <v>0</v>
      </c>
      <c r="Q183" s="56" t="str">
        <f ca="1">'5 ЦК'!Q182</f>
        <v>0</v>
      </c>
      <c r="R183" s="56" t="str">
        <f ca="1">'5 ЦК'!R182</f>
        <v>0</v>
      </c>
      <c r="S183" s="56" t="str">
        <f ca="1">'5 ЦК'!S182</f>
        <v>0</v>
      </c>
      <c r="T183" s="56" t="str">
        <f ca="1">'5 ЦК'!T182</f>
        <v>0,09</v>
      </c>
      <c r="U183" s="56" t="str">
        <f ca="1">'5 ЦК'!U182</f>
        <v>0</v>
      </c>
      <c r="V183" s="56" t="str">
        <f ca="1">'5 ЦК'!V182</f>
        <v>0</v>
      </c>
      <c r="W183" s="56" t="str">
        <f ca="1">'5 ЦК'!W182</f>
        <v>0</v>
      </c>
      <c r="X183" s="56" t="str">
        <f ca="1">'5 ЦК'!X182</f>
        <v>0</v>
      </c>
      <c r="Y183" s="56" t="str">
        <f ca="1">'5 ЦК'!Y182</f>
        <v>0</v>
      </c>
      <c r="Z183" s="34"/>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row>
    <row r="184" spans="1:50" s="21" customFormat="1" ht="18.75">
      <c r="A184" s="26">
        <v>25</v>
      </c>
      <c r="B184" s="56" t="str">
        <f ca="1">'5 ЦК'!B183</f>
        <v>0</v>
      </c>
      <c r="C184" s="56" t="str">
        <f ca="1">'5 ЦК'!C183</f>
        <v>0</v>
      </c>
      <c r="D184" s="56" t="str">
        <f ca="1">'5 ЦК'!D183</f>
        <v>0</v>
      </c>
      <c r="E184" s="56" t="str">
        <f ca="1">'5 ЦК'!E183</f>
        <v>0</v>
      </c>
      <c r="F184" s="56" t="str">
        <f ca="1">'5 ЦК'!F183</f>
        <v>0,49</v>
      </c>
      <c r="G184" s="56" t="str">
        <f ca="1">'5 ЦК'!G183</f>
        <v>0,25</v>
      </c>
      <c r="H184" s="56" t="str">
        <f ca="1">'5 ЦК'!H183</f>
        <v>0,15</v>
      </c>
      <c r="I184" s="56" t="str">
        <f ca="1">'5 ЦК'!I183</f>
        <v>0,02</v>
      </c>
      <c r="J184" s="56" t="str">
        <f ca="1">'5 ЦК'!J183</f>
        <v>0</v>
      </c>
      <c r="K184" s="56" t="str">
        <f ca="1">'5 ЦК'!K183</f>
        <v>0,01</v>
      </c>
      <c r="L184" s="56" t="str">
        <f ca="1">'5 ЦК'!L183</f>
        <v>0,01</v>
      </c>
      <c r="M184" s="56" t="str">
        <f ca="1">'5 ЦК'!M183</f>
        <v>0,01</v>
      </c>
      <c r="N184" s="56" t="str">
        <f ca="1">'5 ЦК'!N183</f>
        <v>0,01</v>
      </c>
      <c r="O184" s="56" t="str">
        <f ca="1">'5 ЦК'!O183</f>
        <v>0,02</v>
      </c>
      <c r="P184" s="56" t="str">
        <f ca="1">'5 ЦК'!P183</f>
        <v>0,01</v>
      </c>
      <c r="Q184" s="56" t="str">
        <f ca="1">'5 ЦК'!Q183</f>
        <v>0,01</v>
      </c>
      <c r="R184" s="56" t="str">
        <f ca="1">'5 ЦК'!R183</f>
        <v>0</v>
      </c>
      <c r="S184" s="56" t="str">
        <f ca="1">'5 ЦК'!S183</f>
        <v>0,01</v>
      </c>
      <c r="T184" s="56" t="str">
        <f ca="1">'5 ЦК'!T183</f>
        <v>0,25</v>
      </c>
      <c r="U184" s="56" t="str">
        <f ca="1">'5 ЦК'!U183</f>
        <v>0</v>
      </c>
      <c r="V184" s="56" t="str">
        <f ca="1">'5 ЦК'!V183</f>
        <v>0</v>
      </c>
      <c r="W184" s="56" t="str">
        <f ca="1">'5 ЦК'!W183</f>
        <v>0</v>
      </c>
      <c r="X184" s="56" t="str">
        <f ca="1">'5 ЦК'!X183</f>
        <v>0</v>
      </c>
      <c r="Y184" s="56" t="str">
        <f ca="1">'5 ЦК'!Y183</f>
        <v>0</v>
      </c>
      <c r="Z184" s="34"/>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row>
    <row r="185" spans="1:50" s="21" customFormat="1" ht="18.75">
      <c r="A185" s="26">
        <v>26</v>
      </c>
      <c r="B185" s="56" t="str">
        <f ca="1">'5 ЦК'!B184</f>
        <v>0</v>
      </c>
      <c r="C185" s="56" t="str">
        <f ca="1">'5 ЦК'!C184</f>
        <v>0</v>
      </c>
      <c r="D185" s="56" t="str">
        <f ca="1">'5 ЦК'!D184</f>
        <v>0</v>
      </c>
      <c r="E185" s="56" t="str">
        <f ca="1">'5 ЦК'!E184</f>
        <v>0</v>
      </c>
      <c r="F185" s="56" t="str">
        <f ca="1">'5 ЦК'!F184</f>
        <v>499,21</v>
      </c>
      <c r="G185" s="56" t="str">
        <f ca="1">'5 ЦК'!G184</f>
        <v>471,31</v>
      </c>
      <c r="H185" s="56" t="str">
        <f ca="1">'5 ЦК'!H184</f>
        <v>0,08</v>
      </c>
      <c r="I185" s="56" t="str">
        <f ca="1">'5 ЦК'!I184</f>
        <v>0,01</v>
      </c>
      <c r="J185" s="56" t="str">
        <f ca="1">'5 ЦК'!J184</f>
        <v>0</v>
      </c>
      <c r="K185" s="56" t="str">
        <f ca="1">'5 ЦК'!K184</f>
        <v>0,01</v>
      </c>
      <c r="L185" s="56" t="str">
        <f ca="1">'5 ЦК'!L184</f>
        <v>0,54</v>
      </c>
      <c r="M185" s="56" t="str">
        <f ca="1">'5 ЦК'!M184</f>
        <v>0,5</v>
      </c>
      <c r="N185" s="56" t="str">
        <f ca="1">'5 ЦК'!N184</f>
        <v>0,1</v>
      </c>
      <c r="O185" s="56" t="str">
        <f ca="1">'5 ЦК'!O184</f>
        <v>0,07</v>
      </c>
      <c r="P185" s="56" t="str">
        <f ca="1">'5 ЦК'!P184</f>
        <v>0</v>
      </c>
      <c r="Q185" s="56" t="str">
        <f ca="1">'5 ЦК'!Q184</f>
        <v>0</v>
      </c>
      <c r="R185" s="56" t="str">
        <f ca="1">'5 ЦК'!R184</f>
        <v>0,01</v>
      </c>
      <c r="S185" s="56" t="str">
        <f ca="1">'5 ЦК'!S184</f>
        <v>0,19</v>
      </c>
      <c r="T185" s="56" t="str">
        <f ca="1">'5 ЦК'!T184</f>
        <v>0,75</v>
      </c>
      <c r="U185" s="56" t="str">
        <f ca="1">'5 ЦК'!U184</f>
        <v>0,21</v>
      </c>
      <c r="V185" s="56" t="str">
        <f ca="1">'5 ЦК'!V184</f>
        <v>0</v>
      </c>
      <c r="W185" s="56" t="str">
        <f ca="1">'5 ЦК'!W184</f>
        <v>0</v>
      </c>
      <c r="X185" s="56" t="str">
        <f ca="1">'5 ЦК'!X184</f>
        <v>0</v>
      </c>
      <c r="Y185" s="56" t="str">
        <f ca="1">'5 ЦК'!Y184</f>
        <v>0</v>
      </c>
      <c r="Z185" s="34"/>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row>
    <row r="186" spans="1:50" s="21" customFormat="1" ht="18.75">
      <c r="A186" s="26">
        <v>27</v>
      </c>
      <c r="B186" s="56" t="str">
        <f ca="1">'5 ЦК'!B185</f>
        <v>0</v>
      </c>
      <c r="C186" s="56" t="str">
        <f ca="1">'5 ЦК'!C185</f>
        <v>0</v>
      </c>
      <c r="D186" s="56" t="str">
        <f ca="1">'5 ЦК'!D185</f>
        <v>0</v>
      </c>
      <c r="E186" s="56" t="str">
        <f ca="1">'5 ЦК'!E185</f>
        <v>0</v>
      </c>
      <c r="F186" s="56" t="str">
        <f ca="1">'5 ЦК'!F185</f>
        <v>466,5</v>
      </c>
      <c r="G186" s="56" t="str">
        <f ca="1">'5 ЦК'!G185</f>
        <v>1,24</v>
      </c>
      <c r="H186" s="56" t="str">
        <f ca="1">'5 ЦК'!H185</f>
        <v>0,7</v>
      </c>
      <c r="I186" s="56" t="str">
        <f ca="1">'5 ЦК'!I185</f>
        <v>1,01</v>
      </c>
      <c r="J186" s="56" t="str">
        <f ca="1">'5 ЦК'!J185</f>
        <v>0,84</v>
      </c>
      <c r="K186" s="56" t="str">
        <f ca="1">'5 ЦК'!K185</f>
        <v>0,91</v>
      </c>
      <c r="L186" s="56" t="str">
        <f ca="1">'5 ЦК'!L185</f>
        <v>1,82</v>
      </c>
      <c r="M186" s="56" t="str">
        <f ca="1">'5 ЦК'!M185</f>
        <v>0,99</v>
      </c>
      <c r="N186" s="56" t="str">
        <f ca="1">'5 ЦК'!N185</f>
        <v>0,01</v>
      </c>
      <c r="O186" s="56" t="str">
        <f ca="1">'5 ЦК'!O185</f>
        <v>0,71</v>
      </c>
      <c r="P186" s="56" t="str">
        <f ca="1">'5 ЦК'!P185</f>
        <v>0,45</v>
      </c>
      <c r="Q186" s="56" t="str">
        <f ca="1">'5 ЦК'!Q185</f>
        <v>0,01</v>
      </c>
      <c r="R186" s="56" t="str">
        <f ca="1">'5 ЦК'!R185</f>
        <v>0,01</v>
      </c>
      <c r="S186" s="56" t="str">
        <f ca="1">'5 ЦК'!S185</f>
        <v>3,07</v>
      </c>
      <c r="T186" s="56" t="str">
        <f ca="1">'5 ЦК'!T185</f>
        <v>0,74</v>
      </c>
      <c r="U186" s="56" t="str">
        <f ca="1">'5 ЦК'!U185</f>
        <v>0,13</v>
      </c>
      <c r="V186" s="56" t="str">
        <f ca="1">'5 ЦК'!V185</f>
        <v>0</v>
      </c>
      <c r="W186" s="56" t="str">
        <f ca="1">'5 ЦК'!W185</f>
        <v>0</v>
      </c>
      <c r="X186" s="56" t="str">
        <f ca="1">'5 ЦК'!X185</f>
        <v>0</v>
      </c>
      <c r="Y186" s="56" t="str">
        <f ca="1">'5 ЦК'!Y185</f>
        <v>0</v>
      </c>
      <c r="Z186" s="34"/>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row>
    <row r="187" spans="1:50" s="21" customFormat="1" ht="18.75">
      <c r="A187" s="26">
        <v>28</v>
      </c>
      <c r="B187" s="56" t="str">
        <f ca="1">'5 ЦК'!B186</f>
        <v>0</v>
      </c>
      <c r="C187" s="56" t="str">
        <f ca="1">'5 ЦК'!C186</f>
        <v>0</v>
      </c>
      <c r="D187" s="56" t="str">
        <f ca="1">'5 ЦК'!D186</f>
        <v>0</v>
      </c>
      <c r="E187" s="56" t="str">
        <f ca="1">'5 ЦК'!E186</f>
        <v>0</v>
      </c>
      <c r="F187" s="56" t="str">
        <f ca="1">'5 ЦК'!F186</f>
        <v>1,54</v>
      </c>
      <c r="G187" s="56" t="str">
        <f ca="1">'5 ЦК'!G186</f>
        <v>1,82</v>
      </c>
      <c r="H187" s="56" t="str">
        <f ca="1">'5 ЦК'!H186</f>
        <v>0,05</v>
      </c>
      <c r="I187" s="56" t="str">
        <f ca="1">'5 ЦК'!I186</f>
        <v>1</v>
      </c>
      <c r="J187" s="56" t="str">
        <f ca="1">'5 ЦК'!J186</f>
        <v>0,01</v>
      </c>
      <c r="K187" s="56" t="str">
        <f ca="1">'5 ЦК'!K186</f>
        <v>0,01</v>
      </c>
      <c r="L187" s="56" t="str">
        <f ca="1">'5 ЦК'!L186</f>
        <v>0,01</v>
      </c>
      <c r="M187" s="56" t="str">
        <f ca="1">'5 ЦК'!M186</f>
        <v>0,01</v>
      </c>
      <c r="N187" s="56" t="str">
        <f ca="1">'5 ЦК'!N186</f>
        <v>0,4</v>
      </c>
      <c r="O187" s="56" t="str">
        <f ca="1">'5 ЦК'!O186</f>
        <v>0</v>
      </c>
      <c r="P187" s="56" t="str">
        <f ca="1">'5 ЦК'!P186</f>
        <v>0</v>
      </c>
      <c r="Q187" s="56" t="str">
        <f ca="1">'5 ЦК'!Q186</f>
        <v>0</v>
      </c>
      <c r="R187" s="56" t="str">
        <f ca="1">'5 ЦК'!R186</f>
        <v>0</v>
      </c>
      <c r="S187" s="56" t="str">
        <f ca="1">'5 ЦК'!S186</f>
        <v>0</v>
      </c>
      <c r="T187" s="56" t="str">
        <f ca="1">'5 ЦК'!T186</f>
        <v>0</v>
      </c>
      <c r="U187" s="56" t="str">
        <f ca="1">'5 ЦК'!U186</f>
        <v>0</v>
      </c>
      <c r="V187" s="56" t="str">
        <f ca="1">'5 ЦК'!V186</f>
        <v>0</v>
      </c>
      <c r="W187" s="56" t="str">
        <f ca="1">'5 ЦК'!W186</f>
        <v>0</v>
      </c>
      <c r="X187" s="56" t="str">
        <f ca="1">'5 ЦК'!X186</f>
        <v>0</v>
      </c>
      <c r="Y187" s="56" t="str">
        <f ca="1">'5 ЦК'!Y186</f>
        <v>0</v>
      </c>
      <c r="Z187" s="34"/>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row>
    <row r="188" spans="1:50" ht="18.75">
      <c r="A188" s="26">
        <v>29</v>
      </c>
      <c r="B188" s="56" t="str">
        <f ca="1">'5 ЦК'!B187</f>
        <v>0</v>
      </c>
      <c r="C188" s="56" t="str">
        <f ca="1">'5 ЦК'!C187</f>
        <v>0</v>
      </c>
      <c r="D188" s="56" t="str">
        <f ca="1">'5 ЦК'!D187</f>
        <v>0</v>
      </c>
      <c r="E188" s="56" t="str">
        <f ca="1">'5 ЦК'!E187</f>
        <v>0</v>
      </c>
      <c r="F188" s="56" t="str">
        <f ca="1">'5 ЦК'!F187</f>
        <v>0</v>
      </c>
      <c r="G188" s="56" t="str">
        <f ca="1">'5 ЦК'!G187</f>
        <v>0</v>
      </c>
      <c r="H188" s="56" t="str">
        <f ca="1">'5 ЦК'!H187</f>
        <v>0</v>
      </c>
      <c r="I188" s="56" t="str">
        <f ca="1">'5 ЦК'!I187</f>
        <v>0</v>
      </c>
      <c r="J188" s="56" t="str">
        <f ca="1">'5 ЦК'!J187</f>
        <v>0</v>
      </c>
      <c r="K188" s="56" t="str">
        <f ca="1">'5 ЦК'!K187</f>
        <v>0</v>
      </c>
      <c r="L188" s="56" t="str">
        <f ca="1">'5 ЦК'!L187</f>
        <v>0</v>
      </c>
      <c r="M188" s="56" t="str">
        <f ca="1">'5 ЦК'!M187</f>
        <v>0</v>
      </c>
      <c r="N188" s="56" t="str">
        <f ca="1">'5 ЦК'!N187</f>
        <v>0</v>
      </c>
      <c r="O188" s="56" t="str">
        <f ca="1">'5 ЦК'!O187</f>
        <v>0</v>
      </c>
      <c r="P188" s="56" t="str">
        <f ca="1">'5 ЦК'!P187</f>
        <v>0</v>
      </c>
      <c r="Q188" s="56" t="str">
        <f ca="1">'5 ЦК'!Q187</f>
        <v>0</v>
      </c>
      <c r="R188" s="56" t="str">
        <f ca="1">'5 ЦК'!R187</f>
        <v>0</v>
      </c>
      <c r="S188" s="56" t="str">
        <f ca="1">'5 ЦК'!S187</f>
        <v>0</v>
      </c>
      <c r="T188" s="56" t="str">
        <f ca="1">'5 ЦК'!T187</f>
        <v>0</v>
      </c>
      <c r="U188" s="56" t="str">
        <f ca="1">'5 ЦК'!U187</f>
        <v>0</v>
      </c>
      <c r="V188" s="56" t="str">
        <f ca="1">'5 ЦК'!V187</f>
        <v>0</v>
      </c>
      <c r="W188" s="56" t="str">
        <f ca="1">'5 ЦК'!W187</f>
        <v>0</v>
      </c>
      <c r="X188" s="56" t="str">
        <f ca="1">'5 ЦК'!X187</f>
        <v>0</v>
      </c>
      <c r="Y188" s="56" t="str">
        <f ca="1">'5 ЦК'!Y187</f>
        <v>0</v>
      </c>
    </row>
    <row r="189" spans="1:50" ht="18.75">
      <c r="A189" s="26">
        <v>30</v>
      </c>
      <c r="B189" s="56" t="str">
        <f ca="1">'5 ЦК'!B188</f>
        <v>4,16</v>
      </c>
      <c r="C189" s="56" t="str">
        <f ca="1">'5 ЦК'!C188</f>
        <v>0</v>
      </c>
      <c r="D189" s="56" t="str">
        <f ca="1">'5 ЦК'!D188</f>
        <v>0</v>
      </c>
      <c r="E189" s="56" t="str">
        <f ca="1">'5 ЦК'!E188</f>
        <v>0</v>
      </c>
      <c r="F189" s="56" t="str">
        <f ca="1">'5 ЦК'!F188</f>
        <v>0</v>
      </c>
      <c r="G189" s="56" t="str">
        <f ca="1">'5 ЦК'!G188</f>
        <v>12,17</v>
      </c>
      <c r="H189" s="56" t="str">
        <f ca="1">'5 ЦК'!H188</f>
        <v>0</v>
      </c>
      <c r="I189" s="56" t="str">
        <f ca="1">'5 ЦК'!I188</f>
        <v>0</v>
      </c>
      <c r="J189" s="56" t="str">
        <f ca="1">'5 ЦК'!J188</f>
        <v>0</v>
      </c>
      <c r="K189" s="56" t="str">
        <f ca="1">'5 ЦК'!K188</f>
        <v>0</v>
      </c>
      <c r="L189" s="56" t="str">
        <f ca="1">'5 ЦК'!L188</f>
        <v>0</v>
      </c>
      <c r="M189" s="56" t="str">
        <f ca="1">'5 ЦК'!M188</f>
        <v>0</v>
      </c>
      <c r="N189" s="56" t="str">
        <f ca="1">'5 ЦК'!N188</f>
        <v>0</v>
      </c>
      <c r="O189" s="56" t="str">
        <f ca="1">'5 ЦК'!O188</f>
        <v>0</v>
      </c>
      <c r="P189" s="56" t="str">
        <f ca="1">'5 ЦК'!P188</f>
        <v>8,13</v>
      </c>
      <c r="Q189" s="56" t="str">
        <f ca="1">'5 ЦК'!Q188</f>
        <v>5,17</v>
      </c>
      <c r="R189" s="56" t="str">
        <f ca="1">'5 ЦК'!R188</f>
        <v>1,59</v>
      </c>
      <c r="S189" s="56" t="str">
        <f ca="1">'5 ЦК'!S188</f>
        <v>10,36</v>
      </c>
      <c r="T189" s="56" t="str">
        <f ca="1">'5 ЦК'!T188</f>
        <v>0</v>
      </c>
      <c r="U189" s="56" t="str">
        <f ca="1">'5 ЦК'!U188</f>
        <v>0</v>
      </c>
      <c r="V189" s="56" t="str">
        <f ca="1">'5 ЦК'!V188</f>
        <v>0</v>
      </c>
      <c r="W189" s="56" t="str">
        <f ca="1">'5 ЦК'!W188</f>
        <v>0</v>
      </c>
      <c r="X189" s="56" t="str">
        <f ca="1">'5 ЦК'!X188</f>
        <v>0</v>
      </c>
      <c r="Y189" s="56" t="str">
        <f ca="1">'5 ЦК'!Y188</f>
        <v>0</v>
      </c>
    </row>
    <row r="190" spans="1:50" ht="18.75" outlineLevel="1">
      <c r="A190" s="2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row>
    <row r="191" spans="1:50" s="21" customFormat="1" ht="18.75">
      <c r="A191" s="3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5"/>
      <c r="Z191" s="34"/>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row>
    <row r="192" spans="1:50" s="21" customFormat="1" ht="36.75" customHeight="1">
      <c r="A192" s="222" t="s">
        <v>20</v>
      </c>
      <c r="B192" s="223" t="s">
        <v>90</v>
      </c>
      <c r="C192" s="223"/>
      <c r="D192" s="223"/>
      <c r="E192" s="223"/>
      <c r="F192" s="223"/>
      <c r="G192" s="223"/>
      <c r="H192" s="223"/>
      <c r="I192" s="223"/>
      <c r="J192" s="223"/>
      <c r="K192" s="223"/>
      <c r="L192" s="223"/>
      <c r="M192" s="223"/>
      <c r="N192" s="223"/>
      <c r="O192" s="223"/>
      <c r="P192" s="223"/>
      <c r="Q192" s="223"/>
      <c r="R192" s="223"/>
      <c r="S192" s="223"/>
      <c r="T192" s="223"/>
      <c r="U192" s="223"/>
      <c r="V192" s="223"/>
      <c r="W192" s="223"/>
      <c r="X192" s="223"/>
      <c r="Y192" s="223"/>
      <c r="Z192" s="239"/>
      <c r="AA192" s="235"/>
      <c r="AB192" s="235"/>
      <c r="AC192" s="235"/>
      <c r="AD192" s="235"/>
      <c r="AE192" s="235"/>
      <c r="AF192" s="235"/>
      <c r="AG192" s="235"/>
      <c r="AH192" s="235"/>
      <c r="AI192" s="235"/>
      <c r="AJ192" s="235"/>
      <c r="AK192" s="235"/>
      <c r="AL192" s="235"/>
      <c r="AM192" s="235"/>
      <c r="AN192" s="235"/>
      <c r="AO192" s="235"/>
      <c r="AP192" s="235"/>
      <c r="AQ192" s="235"/>
      <c r="AR192" s="235"/>
      <c r="AS192" s="235"/>
      <c r="AT192" s="235"/>
      <c r="AU192" s="235"/>
      <c r="AV192" s="235"/>
      <c r="AW192" s="235"/>
      <c r="AX192" s="235"/>
    </row>
    <row r="193" spans="1:50" s="21" customFormat="1" ht="18.75" customHeight="1">
      <c r="A193" s="222"/>
      <c r="B193" s="223" t="s">
        <v>38</v>
      </c>
      <c r="C193" s="223" t="s">
        <v>39</v>
      </c>
      <c r="D193" s="223" t="s">
        <v>40</v>
      </c>
      <c r="E193" s="223" t="s">
        <v>41</v>
      </c>
      <c r="F193" s="223" t="s">
        <v>42</v>
      </c>
      <c r="G193" s="223" t="s">
        <v>43</v>
      </c>
      <c r="H193" s="223" t="s">
        <v>44</v>
      </c>
      <c r="I193" s="223" t="s">
        <v>45</v>
      </c>
      <c r="J193" s="223" t="s">
        <v>46</v>
      </c>
      <c r="K193" s="223" t="s">
        <v>47</v>
      </c>
      <c r="L193" s="223" t="s">
        <v>48</v>
      </c>
      <c r="M193" s="223" t="s">
        <v>49</v>
      </c>
      <c r="N193" s="223" t="s">
        <v>50</v>
      </c>
      <c r="O193" s="223" t="s">
        <v>51</v>
      </c>
      <c r="P193" s="223" t="s">
        <v>52</v>
      </c>
      <c r="Q193" s="223" t="s">
        <v>53</v>
      </c>
      <c r="R193" s="223" t="s">
        <v>54</v>
      </c>
      <c r="S193" s="223" t="s">
        <v>55</v>
      </c>
      <c r="T193" s="223" t="s">
        <v>56</v>
      </c>
      <c r="U193" s="223" t="s">
        <v>57</v>
      </c>
      <c r="V193" s="223" t="s">
        <v>58</v>
      </c>
      <c r="W193" s="223" t="s">
        <v>59</v>
      </c>
      <c r="X193" s="223" t="s">
        <v>60</v>
      </c>
      <c r="Y193" s="223" t="s">
        <v>61</v>
      </c>
      <c r="Z193" s="239"/>
      <c r="AA193" s="235"/>
      <c r="AB193" s="235"/>
      <c r="AC193" s="235"/>
      <c r="AD193" s="235"/>
      <c r="AE193" s="235"/>
      <c r="AF193" s="235"/>
      <c r="AG193" s="235"/>
      <c r="AH193" s="235"/>
      <c r="AI193" s="235"/>
      <c r="AJ193" s="235"/>
      <c r="AK193" s="235"/>
      <c r="AL193" s="235"/>
      <c r="AM193" s="235"/>
      <c r="AN193" s="235"/>
      <c r="AO193" s="235"/>
      <c r="AP193" s="235"/>
      <c r="AQ193" s="235"/>
      <c r="AR193" s="235"/>
      <c r="AS193" s="235"/>
      <c r="AT193" s="235"/>
      <c r="AU193" s="235"/>
      <c r="AV193" s="235"/>
      <c r="AW193" s="235"/>
      <c r="AX193" s="235"/>
    </row>
    <row r="194" spans="1:50" s="21" customFormat="1" ht="12.75" customHeight="1">
      <c r="A194" s="222"/>
      <c r="B194" s="223"/>
      <c r="C194" s="223"/>
      <c r="D194" s="223"/>
      <c r="E194" s="223"/>
      <c r="F194" s="223"/>
      <c r="G194" s="223"/>
      <c r="H194" s="223"/>
      <c r="I194" s="223"/>
      <c r="J194" s="223"/>
      <c r="K194" s="223"/>
      <c r="L194" s="223"/>
      <c r="M194" s="223"/>
      <c r="N194" s="223"/>
      <c r="O194" s="223"/>
      <c r="P194" s="223"/>
      <c r="Q194" s="223"/>
      <c r="R194" s="223"/>
      <c r="S194" s="223"/>
      <c r="T194" s="223"/>
      <c r="U194" s="223"/>
      <c r="V194" s="223"/>
      <c r="W194" s="223"/>
      <c r="X194" s="223"/>
      <c r="Y194" s="223"/>
      <c r="Z194" s="239"/>
      <c r="AA194" s="235"/>
      <c r="AB194" s="235"/>
      <c r="AC194" s="235"/>
      <c r="AD194" s="235"/>
      <c r="AE194" s="235"/>
      <c r="AF194" s="235"/>
      <c r="AG194" s="235"/>
      <c r="AH194" s="235"/>
      <c r="AI194" s="235"/>
      <c r="AJ194" s="235"/>
      <c r="AK194" s="235"/>
      <c r="AL194" s="235"/>
      <c r="AM194" s="235"/>
      <c r="AN194" s="235"/>
      <c r="AO194" s="235"/>
      <c r="AP194" s="235"/>
      <c r="AQ194" s="235"/>
      <c r="AR194" s="235"/>
      <c r="AS194" s="235"/>
      <c r="AT194" s="235"/>
      <c r="AU194" s="235"/>
      <c r="AV194" s="235"/>
      <c r="AW194" s="235"/>
      <c r="AX194" s="235"/>
    </row>
    <row r="195" spans="1:50" s="21" customFormat="1" ht="18.75">
      <c r="A195" s="26">
        <v>1</v>
      </c>
      <c r="B195" s="56" t="str">
        <f ca="1">'5 ЦК'!B194</f>
        <v>0</v>
      </c>
      <c r="C195" s="56" t="str">
        <f ca="1">'5 ЦК'!C194</f>
        <v>0</v>
      </c>
      <c r="D195" s="56" t="str">
        <f ca="1">'5 ЦК'!D194</f>
        <v>0</v>
      </c>
      <c r="E195" s="56" t="str">
        <f ca="1">'5 ЦК'!E194</f>
        <v>0</v>
      </c>
      <c r="F195" s="56" t="str">
        <f ca="1">'5 ЦК'!F194</f>
        <v>0</v>
      </c>
      <c r="G195" s="56" t="str">
        <f ca="1">'5 ЦК'!G194</f>
        <v>0</v>
      </c>
      <c r="H195" s="56" t="str">
        <f ca="1">'5 ЦК'!H194</f>
        <v>0</v>
      </c>
      <c r="I195" s="56" t="str">
        <f ca="1">'5 ЦК'!I194</f>
        <v>0</v>
      </c>
      <c r="J195" s="56" t="str">
        <f ca="1">'5 ЦК'!J194</f>
        <v>4,9</v>
      </c>
      <c r="K195" s="56" t="str">
        <f ca="1">'5 ЦК'!K194</f>
        <v>0</v>
      </c>
      <c r="L195" s="56" t="str">
        <f ca="1">'5 ЦК'!L194</f>
        <v>0,48</v>
      </c>
      <c r="M195" s="56" t="str">
        <f ca="1">'5 ЦК'!M194</f>
        <v>0</v>
      </c>
      <c r="N195" s="56" t="str">
        <f ca="1">'5 ЦК'!N194</f>
        <v>0,47</v>
      </c>
      <c r="O195" s="56" t="str">
        <f ca="1">'5 ЦК'!O194</f>
        <v>0</v>
      </c>
      <c r="P195" s="56" t="str">
        <f ca="1">'5 ЦК'!P194</f>
        <v>0</v>
      </c>
      <c r="Q195" s="56" t="str">
        <f ca="1">'5 ЦК'!Q194</f>
        <v>0</v>
      </c>
      <c r="R195" s="56" t="str">
        <f ca="1">'5 ЦК'!R194</f>
        <v>0</v>
      </c>
      <c r="S195" s="56" t="str">
        <f ca="1">'5 ЦК'!S194</f>
        <v>0</v>
      </c>
      <c r="T195" s="56" t="str">
        <f ca="1">'5 ЦК'!T194</f>
        <v>0</v>
      </c>
      <c r="U195" s="56" t="str">
        <f ca="1">'5 ЦК'!U194</f>
        <v>0</v>
      </c>
      <c r="V195" s="56" t="str">
        <f ca="1">'5 ЦК'!V194</f>
        <v>0</v>
      </c>
      <c r="W195" s="56" t="str">
        <f ca="1">'5 ЦК'!W194</f>
        <v>0</v>
      </c>
      <c r="X195" s="56" t="str">
        <f ca="1">'5 ЦК'!X194</f>
        <v>0</v>
      </c>
      <c r="Y195" s="56" t="str">
        <f ca="1">'5 ЦК'!Y194</f>
        <v>0</v>
      </c>
      <c r="Z195" s="34"/>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row>
    <row r="196" spans="1:50" s="21" customFormat="1" ht="18.75">
      <c r="A196" s="26">
        <v>2</v>
      </c>
      <c r="B196" s="56" t="str">
        <f ca="1">'5 ЦК'!B195</f>
        <v>0</v>
      </c>
      <c r="C196" s="56" t="str">
        <f ca="1">'5 ЦК'!C195</f>
        <v>0</v>
      </c>
      <c r="D196" s="56" t="str">
        <f ca="1">'5 ЦК'!D195</f>
        <v>0</v>
      </c>
      <c r="E196" s="56" t="str">
        <f ca="1">'5 ЦК'!E195</f>
        <v>0</v>
      </c>
      <c r="F196" s="56" t="str">
        <f ca="1">'5 ЦК'!F195</f>
        <v>0</v>
      </c>
      <c r="G196" s="56" t="str">
        <f ca="1">'5 ЦК'!G195</f>
        <v>0</v>
      </c>
      <c r="H196" s="56" t="str">
        <f ca="1">'5 ЦК'!H195</f>
        <v>6,77</v>
      </c>
      <c r="I196" s="56" t="str">
        <f ca="1">'5 ЦК'!I195</f>
        <v>0</v>
      </c>
      <c r="J196" s="56" t="str">
        <f ca="1">'5 ЦК'!J195</f>
        <v>0</v>
      </c>
      <c r="K196" s="56" t="str">
        <f ca="1">'5 ЦК'!K195</f>
        <v>0</v>
      </c>
      <c r="L196" s="56" t="str">
        <f ca="1">'5 ЦК'!L195</f>
        <v>0</v>
      </c>
      <c r="M196" s="56" t="str">
        <f ca="1">'5 ЦК'!M195</f>
        <v>0</v>
      </c>
      <c r="N196" s="56" t="str">
        <f ca="1">'5 ЦК'!N195</f>
        <v>0</v>
      </c>
      <c r="O196" s="56" t="str">
        <f ca="1">'5 ЦК'!O195</f>
        <v>0</v>
      </c>
      <c r="P196" s="56" t="str">
        <f ca="1">'5 ЦК'!P195</f>
        <v>0</v>
      </c>
      <c r="Q196" s="56" t="str">
        <f ca="1">'5 ЦК'!Q195</f>
        <v>0</v>
      </c>
      <c r="R196" s="56" t="str">
        <f ca="1">'5 ЦК'!R195</f>
        <v>0</v>
      </c>
      <c r="S196" s="56" t="str">
        <f ca="1">'5 ЦК'!S195</f>
        <v>0</v>
      </c>
      <c r="T196" s="56" t="str">
        <f ca="1">'5 ЦК'!T195</f>
        <v>0</v>
      </c>
      <c r="U196" s="56" t="str">
        <f ca="1">'5 ЦК'!U195</f>
        <v>0</v>
      </c>
      <c r="V196" s="56" t="str">
        <f ca="1">'5 ЦК'!V195</f>
        <v>5,21</v>
      </c>
      <c r="W196" s="56" t="str">
        <f ca="1">'5 ЦК'!W195</f>
        <v>0</v>
      </c>
      <c r="X196" s="56" t="str">
        <f ca="1">'5 ЦК'!X195</f>
        <v>0</v>
      </c>
      <c r="Y196" s="56" t="str">
        <f ca="1">'5 ЦК'!Y195</f>
        <v>0</v>
      </c>
      <c r="Z196" s="34"/>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row>
    <row r="197" spans="1:50" s="21" customFormat="1" ht="18.75">
      <c r="A197" s="26">
        <v>3</v>
      </c>
      <c r="B197" s="56" t="str">
        <f ca="1">'5 ЦК'!B196</f>
        <v>43,69</v>
      </c>
      <c r="C197" s="56" t="str">
        <f ca="1">'5 ЦК'!C196</f>
        <v>58,77</v>
      </c>
      <c r="D197" s="56" t="str">
        <f ca="1">'5 ЦК'!D196</f>
        <v>42,24</v>
      </c>
      <c r="E197" s="56" t="str">
        <f ca="1">'5 ЦК'!E196</f>
        <v>9,55</v>
      </c>
      <c r="F197" s="56" t="str">
        <f ca="1">'5 ЦК'!F196</f>
        <v>13,4</v>
      </c>
      <c r="G197" s="56" t="str">
        <f ca="1">'5 ЦК'!G196</f>
        <v>0</v>
      </c>
      <c r="H197" s="56" t="str">
        <f ca="1">'5 ЦК'!H196</f>
        <v>15,39</v>
      </c>
      <c r="I197" s="56" t="str">
        <f ca="1">'5 ЦК'!I196</f>
        <v>20,93</v>
      </c>
      <c r="J197" s="56" t="str">
        <f ca="1">'5 ЦК'!J196</f>
        <v>32,01</v>
      </c>
      <c r="K197" s="56" t="str">
        <f ca="1">'5 ЦК'!K196</f>
        <v>45,83</v>
      </c>
      <c r="L197" s="56" t="str">
        <f ca="1">'5 ЦК'!L196</f>
        <v>28,93</v>
      </c>
      <c r="M197" s="56" t="str">
        <f ca="1">'5 ЦК'!M196</f>
        <v>23,76</v>
      </c>
      <c r="N197" s="56" t="str">
        <f ca="1">'5 ЦК'!N196</f>
        <v>12,22</v>
      </c>
      <c r="O197" s="56" t="str">
        <f ca="1">'5 ЦК'!O196</f>
        <v>16,04</v>
      </c>
      <c r="P197" s="56" t="str">
        <f ca="1">'5 ЦК'!P196</f>
        <v>23,81</v>
      </c>
      <c r="Q197" s="56" t="str">
        <f ca="1">'5 ЦК'!Q196</f>
        <v>24,74</v>
      </c>
      <c r="R197" s="56" t="str">
        <f ca="1">'5 ЦК'!R196</f>
        <v>14,46</v>
      </c>
      <c r="S197" s="56" t="str">
        <f ca="1">'5 ЦК'!S196</f>
        <v>12,1</v>
      </c>
      <c r="T197" s="56" t="str">
        <f ca="1">'5 ЦК'!T196</f>
        <v>0</v>
      </c>
      <c r="U197" s="56" t="str">
        <f ca="1">'5 ЦК'!U196</f>
        <v>29,89</v>
      </c>
      <c r="V197" s="56" t="str">
        <f ca="1">'5 ЦК'!V196</f>
        <v>78,34</v>
      </c>
      <c r="W197" s="56" t="str">
        <f ca="1">'5 ЦК'!W196</f>
        <v>71,98</v>
      </c>
      <c r="X197" s="56" t="str">
        <f ca="1">'5 ЦК'!X196</f>
        <v>72,53</v>
      </c>
      <c r="Y197" s="56" t="str">
        <f ca="1">'5 ЦК'!Y196</f>
        <v>42,81</v>
      </c>
      <c r="Z197" s="34"/>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row>
    <row r="198" spans="1:50" s="21" customFormat="1" ht="18.75">
      <c r="A198" s="26">
        <v>4</v>
      </c>
      <c r="B198" s="56" t="str">
        <f ca="1">'5 ЦК'!B197</f>
        <v>11,9</v>
      </c>
      <c r="C198" s="56" t="str">
        <f ca="1">'5 ЦК'!C197</f>
        <v>156,11</v>
      </c>
      <c r="D198" s="56" t="str">
        <f ca="1">'5 ЦК'!D197</f>
        <v>0</v>
      </c>
      <c r="E198" s="56" t="str">
        <f ca="1">'5 ЦК'!E197</f>
        <v>0</v>
      </c>
      <c r="F198" s="56" t="str">
        <f ca="1">'5 ЦК'!F197</f>
        <v>56,2</v>
      </c>
      <c r="G198" s="56" t="str">
        <f ca="1">'5 ЦК'!G197</f>
        <v>0</v>
      </c>
      <c r="H198" s="56" t="str">
        <f ca="1">'5 ЦК'!H197</f>
        <v>0</v>
      </c>
      <c r="I198" s="56" t="str">
        <f ca="1">'5 ЦК'!I197</f>
        <v>0</v>
      </c>
      <c r="J198" s="56" t="str">
        <f ca="1">'5 ЦК'!J197</f>
        <v>0</v>
      </c>
      <c r="K198" s="56" t="str">
        <f ca="1">'5 ЦК'!K197</f>
        <v>0</v>
      </c>
      <c r="L198" s="56" t="str">
        <f ca="1">'5 ЦК'!L197</f>
        <v>0</v>
      </c>
      <c r="M198" s="56" t="str">
        <f ca="1">'5 ЦК'!M197</f>
        <v>0</v>
      </c>
      <c r="N198" s="56" t="str">
        <f ca="1">'5 ЦК'!N197</f>
        <v>12,56</v>
      </c>
      <c r="O198" s="56" t="str">
        <f ca="1">'5 ЦК'!O197</f>
        <v>7,37</v>
      </c>
      <c r="P198" s="56" t="str">
        <f ca="1">'5 ЦК'!P197</f>
        <v>0</v>
      </c>
      <c r="Q198" s="56" t="str">
        <f ca="1">'5 ЦК'!Q197</f>
        <v>19,84</v>
      </c>
      <c r="R198" s="56" t="str">
        <f ca="1">'5 ЦК'!R197</f>
        <v>16,24</v>
      </c>
      <c r="S198" s="56" t="str">
        <f ca="1">'5 ЦК'!S197</f>
        <v>52,67</v>
      </c>
      <c r="T198" s="56" t="str">
        <f ca="1">'5 ЦК'!T197</f>
        <v>26,83</v>
      </c>
      <c r="U198" s="56" t="str">
        <f ca="1">'5 ЦК'!U197</f>
        <v>66,31</v>
      </c>
      <c r="V198" s="56" t="str">
        <f ca="1">'5 ЦК'!V197</f>
        <v>120,21</v>
      </c>
      <c r="W198" s="56" t="str">
        <f ca="1">'5 ЦК'!W197</f>
        <v>94,42</v>
      </c>
      <c r="X198" s="56" t="str">
        <f ca="1">'5 ЦК'!X197</f>
        <v>99,07</v>
      </c>
      <c r="Y198" s="56" t="str">
        <f ca="1">'5 ЦК'!Y197</f>
        <v>67,19</v>
      </c>
      <c r="Z198" s="34"/>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row>
    <row r="199" spans="1:50" s="21" customFormat="1" ht="18.75">
      <c r="A199" s="26">
        <v>5</v>
      </c>
      <c r="B199" s="56" t="str">
        <f ca="1">'5 ЦК'!B198</f>
        <v>19,24</v>
      </c>
      <c r="C199" s="56" t="str">
        <f ca="1">'5 ЦК'!C198</f>
        <v>32,1</v>
      </c>
      <c r="D199" s="56" t="str">
        <f ca="1">'5 ЦК'!D198</f>
        <v>24,48</v>
      </c>
      <c r="E199" s="56" t="str">
        <f ca="1">'5 ЦК'!E198</f>
        <v>30,83</v>
      </c>
      <c r="F199" s="56" t="str">
        <f ca="1">'5 ЦК'!F198</f>
        <v>4,17</v>
      </c>
      <c r="G199" s="56" t="str">
        <f ca="1">'5 ЦК'!G198</f>
        <v>0</v>
      </c>
      <c r="H199" s="56" t="str">
        <f ca="1">'5 ЦК'!H198</f>
        <v>0</v>
      </c>
      <c r="I199" s="56" t="str">
        <f ca="1">'5 ЦК'!I198</f>
        <v>0</v>
      </c>
      <c r="J199" s="56" t="str">
        <f ca="1">'5 ЦК'!J198</f>
        <v>0</v>
      </c>
      <c r="K199" s="56" t="str">
        <f ca="1">'5 ЦК'!K198</f>
        <v>0</v>
      </c>
      <c r="L199" s="56" t="str">
        <f ca="1">'5 ЦК'!L198</f>
        <v>0</v>
      </c>
      <c r="M199" s="56" t="str">
        <f ca="1">'5 ЦК'!M198</f>
        <v>0</v>
      </c>
      <c r="N199" s="56" t="str">
        <f ca="1">'5 ЦК'!N198</f>
        <v>0</v>
      </c>
      <c r="O199" s="56" t="str">
        <f ca="1">'5 ЦК'!O198</f>
        <v>0</v>
      </c>
      <c r="P199" s="56" t="str">
        <f ca="1">'5 ЦК'!P198</f>
        <v>0</v>
      </c>
      <c r="Q199" s="56" t="str">
        <f ca="1">'5 ЦК'!Q198</f>
        <v>0</v>
      </c>
      <c r="R199" s="56" t="str">
        <f ca="1">'5 ЦК'!R198</f>
        <v>0</v>
      </c>
      <c r="S199" s="56" t="str">
        <f ca="1">'5 ЦК'!S198</f>
        <v>0</v>
      </c>
      <c r="T199" s="56" t="str">
        <f ca="1">'5 ЦК'!T198</f>
        <v>0</v>
      </c>
      <c r="U199" s="56" t="str">
        <f ca="1">'5 ЦК'!U198</f>
        <v>234,58</v>
      </c>
      <c r="V199" s="56" t="str">
        <f ca="1">'5 ЦК'!V198</f>
        <v>229,28</v>
      </c>
      <c r="W199" s="56" t="str">
        <f ca="1">'5 ЦК'!W198</f>
        <v>212,91</v>
      </c>
      <c r="X199" s="56" t="str">
        <f ca="1">'5 ЦК'!X198</f>
        <v>62,74</v>
      </c>
      <c r="Y199" s="56" t="str">
        <f ca="1">'5 ЦК'!Y198</f>
        <v>191,43</v>
      </c>
      <c r="Z199" s="34"/>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row>
    <row r="200" spans="1:50" s="21" customFormat="1" ht="18.75">
      <c r="A200" s="26">
        <v>6</v>
      </c>
      <c r="B200" s="56" t="str">
        <f ca="1">'5 ЦК'!B199</f>
        <v>8,37</v>
      </c>
      <c r="C200" s="56" t="str">
        <f ca="1">'5 ЦК'!C199</f>
        <v>48,4</v>
      </c>
      <c r="D200" s="56" t="str">
        <f ca="1">'5 ЦК'!D199</f>
        <v>0</v>
      </c>
      <c r="E200" s="56" t="str">
        <f ca="1">'5 ЦК'!E199</f>
        <v>5,71</v>
      </c>
      <c r="F200" s="56" t="str">
        <f ca="1">'5 ЦК'!F199</f>
        <v>0</v>
      </c>
      <c r="G200" s="56" t="str">
        <f ca="1">'5 ЦК'!G199</f>
        <v>0</v>
      </c>
      <c r="H200" s="56" t="str">
        <f ca="1">'5 ЦК'!H199</f>
        <v>0</v>
      </c>
      <c r="I200" s="56" t="str">
        <f ca="1">'5 ЦК'!I199</f>
        <v>1,27</v>
      </c>
      <c r="J200" s="56" t="str">
        <f ca="1">'5 ЦК'!J199</f>
        <v>0</v>
      </c>
      <c r="K200" s="56" t="str">
        <f ca="1">'5 ЦК'!K199</f>
        <v>0</v>
      </c>
      <c r="L200" s="56" t="str">
        <f ca="1">'5 ЦК'!L199</f>
        <v>0</v>
      </c>
      <c r="M200" s="56" t="str">
        <f ca="1">'5 ЦК'!M199</f>
        <v>4,32</v>
      </c>
      <c r="N200" s="56" t="str">
        <f ca="1">'5 ЦК'!N199</f>
        <v>1,46</v>
      </c>
      <c r="O200" s="56" t="str">
        <f ca="1">'5 ЦК'!O199</f>
        <v>2,82</v>
      </c>
      <c r="P200" s="56" t="str">
        <f ca="1">'5 ЦК'!P199</f>
        <v>0,05</v>
      </c>
      <c r="Q200" s="56" t="str">
        <f ca="1">'5 ЦК'!Q199</f>
        <v>0</v>
      </c>
      <c r="R200" s="56" t="str">
        <f ca="1">'5 ЦК'!R199</f>
        <v>0</v>
      </c>
      <c r="S200" s="56" t="str">
        <f ca="1">'5 ЦК'!S199</f>
        <v>0</v>
      </c>
      <c r="T200" s="56" t="str">
        <f ca="1">'5 ЦК'!T199</f>
        <v>0</v>
      </c>
      <c r="U200" s="56" t="str">
        <f ca="1">'5 ЦК'!U199</f>
        <v>0</v>
      </c>
      <c r="V200" s="56" t="str">
        <f ca="1">'5 ЦК'!V199</f>
        <v>0</v>
      </c>
      <c r="W200" s="56" t="str">
        <f ca="1">'5 ЦК'!W199</f>
        <v>4,79</v>
      </c>
      <c r="X200" s="56" t="str">
        <f ca="1">'5 ЦК'!X199</f>
        <v>1,94</v>
      </c>
      <c r="Y200" s="56" t="str">
        <f ca="1">'5 ЦК'!Y199</f>
        <v>43</v>
      </c>
      <c r="Z200" s="34"/>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row>
    <row r="201" spans="1:50" s="21" customFormat="1" ht="18.75">
      <c r="A201" s="26">
        <v>7</v>
      </c>
      <c r="B201" s="56" t="str">
        <f ca="1">'5 ЦК'!B200</f>
        <v>71,93</v>
      </c>
      <c r="C201" s="56" t="str">
        <f ca="1">'5 ЦК'!C200</f>
        <v>90,39</v>
      </c>
      <c r="D201" s="56" t="str">
        <f ca="1">'5 ЦК'!D200</f>
        <v>217,29</v>
      </c>
      <c r="E201" s="56" t="str">
        <f ca="1">'5 ЦК'!E200</f>
        <v>61,69</v>
      </c>
      <c r="F201" s="56" t="str">
        <f ca="1">'5 ЦК'!F200</f>
        <v>155,37</v>
      </c>
      <c r="G201" s="56" t="str">
        <f ca="1">'5 ЦК'!G200</f>
        <v>40,29</v>
      </c>
      <c r="H201" s="56" t="str">
        <f ca="1">'5 ЦК'!H200</f>
        <v>39,48</v>
      </c>
      <c r="I201" s="56" t="str">
        <f ca="1">'5 ЦК'!I200</f>
        <v>37,09</v>
      </c>
      <c r="J201" s="56" t="str">
        <f ca="1">'5 ЦК'!J200</f>
        <v>0</v>
      </c>
      <c r="K201" s="56" t="str">
        <f ca="1">'5 ЦК'!K200</f>
        <v>24,31</v>
      </c>
      <c r="L201" s="56" t="str">
        <f ca="1">'5 ЦК'!L200</f>
        <v>28,62</v>
      </c>
      <c r="M201" s="56" t="str">
        <f ca="1">'5 ЦК'!M200</f>
        <v>32,17</v>
      </c>
      <c r="N201" s="56" t="str">
        <f ca="1">'5 ЦК'!N200</f>
        <v>23,14</v>
      </c>
      <c r="O201" s="56" t="str">
        <f ca="1">'5 ЦК'!O200</f>
        <v>78,74</v>
      </c>
      <c r="P201" s="56" t="str">
        <f ca="1">'5 ЦК'!P200</f>
        <v>33,87</v>
      </c>
      <c r="Q201" s="56" t="str">
        <f ca="1">'5 ЦК'!Q200</f>
        <v>32,9</v>
      </c>
      <c r="R201" s="56" t="str">
        <f ca="1">'5 ЦК'!R200</f>
        <v>29,61</v>
      </c>
      <c r="S201" s="56" t="str">
        <f ca="1">'5 ЦК'!S200</f>
        <v>6,02</v>
      </c>
      <c r="T201" s="56" t="str">
        <f ca="1">'5 ЦК'!T200</f>
        <v>17,71</v>
      </c>
      <c r="U201" s="56" t="str">
        <f ca="1">'5 ЦК'!U200</f>
        <v>95,52</v>
      </c>
      <c r="V201" s="56" t="str">
        <f ca="1">'5 ЦК'!V200</f>
        <v>86,24</v>
      </c>
      <c r="W201" s="56" t="str">
        <f ca="1">'5 ЦК'!W200</f>
        <v>74,77</v>
      </c>
      <c r="X201" s="56" t="str">
        <f ca="1">'5 ЦК'!X200</f>
        <v>62,51</v>
      </c>
      <c r="Y201" s="56" t="str">
        <f ca="1">'5 ЦК'!Y200</f>
        <v>45,3</v>
      </c>
      <c r="Z201" s="34"/>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row>
    <row r="202" spans="1:50" s="21" customFormat="1" ht="18.75">
      <c r="A202" s="26">
        <v>8</v>
      </c>
      <c r="B202" s="56" t="str">
        <f ca="1">'5 ЦК'!B201</f>
        <v>22,28</v>
      </c>
      <c r="C202" s="56" t="str">
        <f ca="1">'5 ЦК'!C201</f>
        <v>29,41</v>
      </c>
      <c r="D202" s="56" t="str">
        <f ca="1">'5 ЦК'!D201</f>
        <v>16,37</v>
      </c>
      <c r="E202" s="56" t="str">
        <f ca="1">'5 ЦК'!E201</f>
        <v>42,75</v>
      </c>
      <c r="F202" s="56" t="str">
        <f ca="1">'5 ЦК'!F201</f>
        <v>50,7</v>
      </c>
      <c r="G202" s="56" t="str">
        <f ca="1">'5 ЦК'!G201</f>
        <v>50,36</v>
      </c>
      <c r="H202" s="56" t="str">
        <f ca="1">'5 ЦК'!H201</f>
        <v>54,49</v>
      </c>
      <c r="I202" s="56" t="str">
        <f ca="1">'5 ЦК'!I201</f>
        <v>57,75</v>
      </c>
      <c r="J202" s="56" t="str">
        <f ca="1">'5 ЦК'!J201</f>
        <v>58,36</v>
      </c>
      <c r="K202" s="56" t="str">
        <f ca="1">'5 ЦК'!K201</f>
        <v>56,81</v>
      </c>
      <c r="L202" s="56" t="str">
        <f ca="1">'5 ЦК'!L201</f>
        <v>97,31</v>
      </c>
      <c r="M202" s="56" t="str">
        <f ca="1">'5 ЦК'!M201</f>
        <v>87,95</v>
      </c>
      <c r="N202" s="56" t="str">
        <f ca="1">'5 ЦК'!N201</f>
        <v>29,83</v>
      </c>
      <c r="O202" s="56" t="str">
        <f ca="1">'5 ЦК'!O201</f>
        <v>30,5</v>
      </c>
      <c r="P202" s="56" t="str">
        <f ca="1">'5 ЦК'!P201</f>
        <v>49,7</v>
      </c>
      <c r="Q202" s="56" t="str">
        <f ca="1">'5 ЦК'!Q201</f>
        <v>70,83</v>
      </c>
      <c r="R202" s="56" t="str">
        <f ca="1">'5 ЦК'!R201</f>
        <v>6,66</v>
      </c>
      <c r="S202" s="56" t="str">
        <f ca="1">'5 ЦК'!S201</f>
        <v>16,92</v>
      </c>
      <c r="T202" s="56" t="str">
        <f ca="1">'5 ЦК'!T201</f>
        <v>21,76</v>
      </c>
      <c r="U202" s="56" t="str">
        <f ca="1">'5 ЦК'!U201</f>
        <v>61,93</v>
      </c>
      <c r="V202" s="56" t="str">
        <f ca="1">'5 ЦК'!V201</f>
        <v>100,2</v>
      </c>
      <c r="W202" s="56" t="str">
        <f ca="1">'5 ЦК'!W201</f>
        <v>98,73</v>
      </c>
      <c r="X202" s="56" t="str">
        <f ca="1">'5 ЦК'!X201</f>
        <v>41,93</v>
      </c>
      <c r="Y202" s="56" t="str">
        <f ca="1">'5 ЦК'!Y201</f>
        <v>63,1</v>
      </c>
      <c r="Z202" s="34"/>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row>
    <row r="203" spans="1:50" s="21" customFormat="1" ht="18.75">
      <c r="A203" s="26">
        <v>9</v>
      </c>
      <c r="B203" s="56" t="str">
        <f ca="1">'5 ЦК'!B202</f>
        <v>63,29</v>
      </c>
      <c r="C203" s="56" t="str">
        <f ca="1">'5 ЦК'!C202</f>
        <v>111,42</v>
      </c>
      <c r="D203" s="56" t="str">
        <f ca="1">'5 ЦК'!D202</f>
        <v>112,84</v>
      </c>
      <c r="E203" s="56" t="str">
        <f ca="1">'5 ЦК'!E202</f>
        <v>98,92</v>
      </c>
      <c r="F203" s="56" t="str">
        <f ca="1">'5 ЦК'!F202</f>
        <v>71,2</v>
      </c>
      <c r="G203" s="56" t="str">
        <f ca="1">'5 ЦК'!G202</f>
        <v>63,21</v>
      </c>
      <c r="H203" s="56" t="str">
        <f ca="1">'5 ЦК'!H202</f>
        <v>59,81</v>
      </c>
      <c r="I203" s="56" t="str">
        <f ca="1">'5 ЦК'!I202</f>
        <v>38,75</v>
      </c>
      <c r="J203" s="56" t="str">
        <f ca="1">'5 ЦК'!J202</f>
        <v>52,7</v>
      </c>
      <c r="K203" s="56" t="str">
        <f ca="1">'5 ЦК'!K202</f>
        <v>53</v>
      </c>
      <c r="L203" s="56" t="str">
        <f ca="1">'5 ЦК'!L202</f>
        <v>59,72</v>
      </c>
      <c r="M203" s="56" t="str">
        <f ca="1">'5 ЦК'!M202</f>
        <v>48,08</v>
      </c>
      <c r="N203" s="56" t="str">
        <f ca="1">'5 ЦК'!N202</f>
        <v>57,61</v>
      </c>
      <c r="O203" s="56" t="str">
        <f ca="1">'5 ЦК'!O202</f>
        <v>58,07</v>
      </c>
      <c r="P203" s="56" t="str">
        <f ca="1">'5 ЦК'!P202</f>
        <v>62,71</v>
      </c>
      <c r="Q203" s="56" t="str">
        <f ca="1">'5 ЦК'!Q202</f>
        <v>64,02</v>
      </c>
      <c r="R203" s="56" t="str">
        <f ca="1">'5 ЦК'!R202</f>
        <v>67,73</v>
      </c>
      <c r="S203" s="56" t="str">
        <f ca="1">'5 ЦК'!S202</f>
        <v>35,83</v>
      </c>
      <c r="T203" s="56" t="str">
        <f ca="1">'5 ЦК'!T202</f>
        <v>45,63</v>
      </c>
      <c r="U203" s="56" t="str">
        <f ca="1">'5 ЦК'!U202</f>
        <v>52,84</v>
      </c>
      <c r="V203" s="56" t="str">
        <f ca="1">'5 ЦК'!V202</f>
        <v>61,41</v>
      </c>
      <c r="W203" s="56" t="str">
        <f ca="1">'5 ЦК'!W202</f>
        <v>58,71</v>
      </c>
      <c r="X203" s="56" t="str">
        <f ca="1">'5 ЦК'!X202</f>
        <v>66,59</v>
      </c>
      <c r="Y203" s="56" t="str">
        <f ca="1">'5 ЦК'!Y202</f>
        <v>55,78</v>
      </c>
      <c r="Z203" s="34"/>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row>
    <row r="204" spans="1:50" s="21" customFormat="1" ht="18.75">
      <c r="A204" s="26">
        <v>10</v>
      </c>
      <c r="B204" s="56" t="str">
        <f ca="1">'5 ЦК'!B203</f>
        <v>95,46</v>
      </c>
      <c r="C204" s="56" t="str">
        <f ca="1">'5 ЦК'!C203</f>
        <v>112,99</v>
      </c>
      <c r="D204" s="56" t="str">
        <f ca="1">'5 ЦК'!D203</f>
        <v>121,46</v>
      </c>
      <c r="E204" s="56" t="str">
        <f ca="1">'5 ЦК'!E203</f>
        <v>128,03</v>
      </c>
      <c r="F204" s="56" t="str">
        <f ca="1">'5 ЦК'!F203</f>
        <v>119,14</v>
      </c>
      <c r="G204" s="56" t="str">
        <f ca="1">'5 ЦК'!G203</f>
        <v>105,29</v>
      </c>
      <c r="H204" s="56" t="str">
        <f ca="1">'5 ЦК'!H203</f>
        <v>84,05</v>
      </c>
      <c r="I204" s="56" t="str">
        <f ca="1">'5 ЦК'!I203</f>
        <v>83,43</v>
      </c>
      <c r="J204" s="56" t="str">
        <f ca="1">'5 ЦК'!J203</f>
        <v>80,3</v>
      </c>
      <c r="K204" s="56" t="str">
        <f ca="1">'5 ЦК'!K203</f>
        <v>79,31</v>
      </c>
      <c r="L204" s="56" t="str">
        <f ca="1">'5 ЦК'!L203</f>
        <v>90,67</v>
      </c>
      <c r="M204" s="56" t="str">
        <f ca="1">'5 ЦК'!M203</f>
        <v>91,59</v>
      </c>
      <c r="N204" s="56" t="str">
        <f ca="1">'5 ЦК'!N203</f>
        <v>86,36</v>
      </c>
      <c r="O204" s="56" t="str">
        <f ca="1">'5 ЦК'!O203</f>
        <v>90,34</v>
      </c>
      <c r="P204" s="56" t="str">
        <f ca="1">'5 ЦК'!P203</f>
        <v>84,64</v>
      </c>
      <c r="Q204" s="56" t="str">
        <f ca="1">'5 ЦК'!Q203</f>
        <v>84,65</v>
      </c>
      <c r="R204" s="56" t="str">
        <f ca="1">'5 ЦК'!R203</f>
        <v>71,28</v>
      </c>
      <c r="S204" s="56" t="str">
        <f ca="1">'5 ЦК'!S203</f>
        <v>0</v>
      </c>
      <c r="T204" s="56" t="str">
        <f ca="1">'5 ЦК'!T203</f>
        <v>0</v>
      </c>
      <c r="U204" s="56" t="str">
        <f ca="1">'5 ЦК'!U203</f>
        <v>71,15</v>
      </c>
      <c r="V204" s="56" t="str">
        <f ca="1">'5 ЦК'!V203</f>
        <v>73,43</v>
      </c>
      <c r="W204" s="56" t="str">
        <f ca="1">'5 ЦК'!W203</f>
        <v>67,82</v>
      </c>
      <c r="X204" s="56" t="str">
        <f ca="1">'5 ЦК'!X203</f>
        <v>74,17</v>
      </c>
      <c r="Y204" s="56" t="str">
        <f ca="1">'5 ЦК'!Y203</f>
        <v>70,79</v>
      </c>
      <c r="Z204" s="34"/>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row>
    <row r="205" spans="1:50" s="21" customFormat="1" ht="18.75">
      <c r="A205" s="26">
        <v>11</v>
      </c>
      <c r="B205" s="56" t="str">
        <f ca="1">'5 ЦК'!B204</f>
        <v>105,93</v>
      </c>
      <c r="C205" s="56" t="str">
        <f ca="1">'5 ЦК'!C204</f>
        <v>97,31</v>
      </c>
      <c r="D205" s="56" t="str">
        <f ca="1">'5 ЦК'!D204</f>
        <v>88,26</v>
      </c>
      <c r="E205" s="56" t="str">
        <f ca="1">'5 ЦК'!E204</f>
        <v>83,51</v>
      </c>
      <c r="F205" s="56" t="str">
        <f ca="1">'5 ЦК'!F204</f>
        <v>39,78</v>
      </c>
      <c r="G205" s="56" t="str">
        <f ca="1">'5 ЦК'!G204</f>
        <v>32,33</v>
      </c>
      <c r="H205" s="56" t="str">
        <f ca="1">'5 ЦК'!H204</f>
        <v>24,97</v>
      </c>
      <c r="I205" s="56" t="str">
        <f ca="1">'5 ЦК'!I204</f>
        <v>49,57</v>
      </c>
      <c r="J205" s="56" t="str">
        <f ca="1">'5 ЦК'!J204</f>
        <v>45,25</v>
      </c>
      <c r="K205" s="56" t="str">
        <f ca="1">'5 ЦК'!K204</f>
        <v>28,07</v>
      </c>
      <c r="L205" s="56" t="str">
        <f ca="1">'5 ЦК'!L204</f>
        <v>24,64</v>
      </c>
      <c r="M205" s="56" t="str">
        <f ca="1">'5 ЦК'!M204</f>
        <v>39,56</v>
      </c>
      <c r="N205" s="56" t="str">
        <f ca="1">'5 ЦК'!N204</f>
        <v>55,4</v>
      </c>
      <c r="O205" s="56" t="str">
        <f ca="1">'5 ЦК'!O204</f>
        <v>52,49</v>
      </c>
      <c r="P205" s="56" t="str">
        <f ca="1">'5 ЦК'!P204</f>
        <v>51,83</v>
      </c>
      <c r="Q205" s="56" t="str">
        <f ca="1">'5 ЦК'!Q204</f>
        <v>56,55</v>
      </c>
      <c r="R205" s="56" t="str">
        <f ca="1">'5 ЦК'!R204</f>
        <v>53,25</v>
      </c>
      <c r="S205" s="56" t="str">
        <f ca="1">'5 ЦК'!S204</f>
        <v>22,1</v>
      </c>
      <c r="T205" s="56" t="str">
        <f ca="1">'5 ЦК'!T204</f>
        <v>7,51</v>
      </c>
      <c r="U205" s="56" t="str">
        <f ca="1">'5 ЦК'!U204</f>
        <v>52,52</v>
      </c>
      <c r="V205" s="56" t="str">
        <f ca="1">'5 ЦК'!V204</f>
        <v>71,26</v>
      </c>
      <c r="W205" s="56" t="str">
        <f ca="1">'5 ЦК'!W204</f>
        <v>59,19</v>
      </c>
      <c r="X205" s="56" t="str">
        <f ca="1">'5 ЦК'!X204</f>
        <v>54,4</v>
      </c>
      <c r="Y205" s="56" t="str">
        <f ca="1">'5 ЦК'!Y204</f>
        <v>74,02</v>
      </c>
      <c r="Z205" s="34"/>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row>
    <row r="206" spans="1:50" s="21" customFormat="1" ht="18.75">
      <c r="A206" s="26">
        <v>12</v>
      </c>
      <c r="B206" s="56" t="str">
        <f ca="1">'5 ЦК'!B205</f>
        <v>0</v>
      </c>
      <c r="C206" s="56" t="str">
        <f ca="1">'5 ЦК'!C205</f>
        <v>1,97</v>
      </c>
      <c r="D206" s="56" t="str">
        <f ca="1">'5 ЦК'!D205</f>
        <v>23,85</v>
      </c>
      <c r="E206" s="56" t="str">
        <f ca="1">'5 ЦК'!E205</f>
        <v>42,54</v>
      </c>
      <c r="F206" s="56" t="str">
        <f ca="1">'5 ЦК'!F205</f>
        <v>0</v>
      </c>
      <c r="G206" s="56" t="str">
        <f ca="1">'5 ЦК'!G205</f>
        <v>0</v>
      </c>
      <c r="H206" s="56" t="str">
        <f ca="1">'5 ЦК'!H205</f>
        <v>0</v>
      </c>
      <c r="I206" s="56" t="str">
        <f ca="1">'5 ЦК'!I205</f>
        <v>0</v>
      </c>
      <c r="J206" s="56" t="str">
        <f ca="1">'5 ЦК'!J205</f>
        <v>0</v>
      </c>
      <c r="K206" s="56" t="str">
        <f ca="1">'5 ЦК'!K205</f>
        <v>0</v>
      </c>
      <c r="L206" s="56" t="str">
        <f ca="1">'5 ЦК'!L205</f>
        <v>0</v>
      </c>
      <c r="M206" s="56" t="str">
        <f ca="1">'5 ЦК'!M205</f>
        <v>0</v>
      </c>
      <c r="N206" s="56" t="str">
        <f ca="1">'5 ЦК'!N205</f>
        <v>0</v>
      </c>
      <c r="O206" s="56" t="str">
        <f ca="1">'5 ЦК'!O205</f>
        <v>0</v>
      </c>
      <c r="P206" s="56" t="str">
        <f ca="1">'5 ЦК'!P205</f>
        <v>0</v>
      </c>
      <c r="Q206" s="56" t="str">
        <f ca="1">'5 ЦК'!Q205</f>
        <v>0</v>
      </c>
      <c r="R206" s="56" t="str">
        <f ca="1">'5 ЦК'!R205</f>
        <v>0</v>
      </c>
      <c r="S206" s="56" t="str">
        <f ca="1">'5 ЦК'!S205</f>
        <v>0</v>
      </c>
      <c r="T206" s="56" t="str">
        <f ca="1">'5 ЦК'!T205</f>
        <v>0</v>
      </c>
      <c r="U206" s="56" t="str">
        <f ca="1">'5 ЦК'!U205</f>
        <v>5,79</v>
      </c>
      <c r="V206" s="56" t="str">
        <f ca="1">'5 ЦК'!V205</f>
        <v>21,84</v>
      </c>
      <c r="W206" s="56" t="str">
        <f ca="1">'5 ЦК'!W205</f>
        <v>3,19</v>
      </c>
      <c r="X206" s="56" t="str">
        <f ca="1">'5 ЦК'!X205</f>
        <v>0</v>
      </c>
      <c r="Y206" s="56" t="str">
        <f ca="1">'5 ЦК'!Y205</f>
        <v>0</v>
      </c>
      <c r="Z206" s="34"/>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row>
    <row r="207" spans="1:50" s="21" customFormat="1" ht="18.75">
      <c r="A207" s="26">
        <v>13</v>
      </c>
      <c r="B207" s="56" t="str">
        <f ca="1">'5 ЦК'!B206</f>
        <v>48,3</v>
      </c>
      <c r="C207" s="56" t="str">
        <f ca="1">'5 ЦК'!C206</f>
        <v>3,96</v>
      </c>
      <c r="D207" s="56" t="str">
        <f ca="1">'5 ЦК'!D206</f>
        <v>23,06</v>
      </c>
      <c r="E207" s="56" t="str">
        <f ca="1">'5 ЦК'!E206</f>
        <v>9,21</v>
      </c>
      <c r="F207" s="56" t="str">
        <f ca="1">'5 ЦК'!F206</f>
        <v>0</v>
      </c>
      <c r="G207" s="56" t="str">
        <f ca="1">'5 ЦК'!G206</f>
        <v>0</v>
      </c>
      <c r="H207" s="56" t="str">
        <f ca="1">'5 ЦК'!H206</f>
        <v>0</v>
      </c>
      <c r="I207" s="56" t="str">
        <f ca="1">'5 ЦК'!I206</f>
        <v>0</v>
      </c>
      <c r="J207" s="56" t="str">
        <f ca="1">'5 ЦК'!J206</f>
        <v>0</v>
      </c>
      <c r="K207" s="56" t="str">
        <f ca="1">'5 ЦК'!K206</f>
        <v>0</v>
      </c>
      <c r="L207" s="56" t="str">
        <f ca="1">'5 ЦК'!L206</f>
        <v>0</v>
      </c>
      <c r="M207" s="56" t="str">
        <f ca="1">'5 ЦК'!M206</f>
        <v>0</v>
      </c>
      <c r="N207" s="56" t="str">
        <f ca="1">'5 ЦК'!N206</f>
        <v>0</v>
      </c>
      <c r="O207" s="56" t="str">
        <f ca="1">'5 ЦК'!O206</f>
        <v>0</v>
      </c>
      <c r="P207" s="56" t="str">
        <f ca="1">'5 ЦК'!P206</f>
        <v>14,89</v>
      </c>
      <c r="Q207" s="56" t="str">
        <f ca="1">'5 ЦК'!Q206</f>
        <v>0</v>
      </c>
      <c r="R207" s="56" t="str">
        <f ca="1">'5 ЦК'!R206</f>
        <v>0</v>
      </c>
      <c r="S207" s="56" t="str">
        <f ca="1">'5 ЦК'!S206</f>
        <v>0</v>
      </c>
      <c r="T207" s="56" t="str">
        <f ca="1">'5 ЦК'!T206</f>
        <v>21,76</v>
      </c>
      <c r="U207" s="56" t="str">
        <f ca="1">'5 ЦК'!U206</f>
        <v>1,1</v>
      </c>
      <c r="V207" s="56" t="str">
        <f ca="1">'5 ЦК'!V206</f>
        <v>10,67</v>
      </c>
      <c r="W207" s="56" t="str">
        <f ca="1">'5 ЦК'!W206</f>
        <v>1,9</v>
      </c>
      <c r="X207" s="56" t="str">
        <f ca="1">'5 ЦК'!X206</f>
        <v>37,54</v>
      </c>
      <c r="Y207" s="56" t="str">
        <f ca="1">'5 ЦК'!Y206</f>
        <v>1,32</v>
      </c>
      <c r="Z207" s="34"/>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row>
    <row r="208" spans="1:50" s="21" customFormat="1" ht="18.75">
      <c r="A208" s="26">
        <v>14</v>
      </c>
      <c r="B208" s="56" t="str">
        <f ca="1">'5 ЦК'!B207</f>
        <v>70,59</v>
      </c>
      <c r="C208" s="56" t="str">
        <f ca="1">'5 ЦК'!C207</f>
        <v>62,06</v>
      </c>
      <c r="D208" s="56" t="str">
        <f ca="1">'5 ЦК'!D207</f>
        <v>430,62</v>
      </c>
      <c r="E208" s="56" t="str">
        <f ca="1">'5 ЦК'!E207</f>
        <v>16,53</v>
      </c>
      <c r="F208" s="56" t="str">
        <f ca="1">'5 ЦК'!F207</f>
        <v>7,09</v>
      </c>
      <c r="G208" s="56" t="str">
        <f ca="1">'5 ЦК'!G207</f>
        <v>0</v>
      </c>
      <c r="H208" s="56" t="str">
        <f ca="1">'5 ЦК'!H207</f>
        <v>0</v>
      </c>
      <c r="I208" s="56" t="str">
        <f ca="1">'5 ЦК'!I207</f>
        <v>0</v>
      </c>
      <c r="J208" s="56" t="str">
        <f ca="1">'5 ЦК'!J207</f>
        <v>0</v>
      </c>
      <c r="K208" s="56" t="str">
        <f ca="1">'5 ЦК'!K207</f>
        <v>0</v>
      </c>
      <c r="L208" s="56" t="str">
        <f ca="1">'5 ЦК'!L207</f>
        <v>6,23</v>
      </c>
      <c r="M208" s="56" t="str">
        <f ca="1">'5 ЦК'!M207</f>
        <v>2,09</v>
      </c>
      <c r="N208" s="56" t="str">
        <f ca="1">'5 ЦК'!N207</f>
        <v>0,39</v>
      </c>
      <c r="O208" s="56" t="str">
        <f ca="1">'5 ЦК'!O207</f>
        <v>29,3</v>
      </c>
      <c r="P208" s="56" t="str">
        <f ca="1">'5 ЦК'!P207</f>
        <v>30,62</v>
      </c>
      <c r="Q208" s="56" t="str">
        <f ca="1">'5 ЦК'!Q207</f>
        <v>13,44</v>
      </c>
      <c r="R208" s="56" t="str">
        <f ca="1">'5 ЦК'!R207</f>
        <v>7,52</v>
      </c>
      <c r="S208" s="56" t="str">
        <f ca="1">'5 ЦК'!S207</f>
        <v>0</v>
      </c>
      <c r="T208" s="56" t="str">
        <f ca="1">'5 ЦК'!T207</f>
        <v>24,78</v>
      </c>
      <c r="U208" s="56" t="str">
        <f ca="1">'5 ЦК'!U207</f>
        <v>68,75</v>
      </c>
      <c r="V208" s="56" t="str">
        <f ca="1">'5 ЦК'!V207</f>
        <v>24,56</v>
      </c>
      <c r="W208" s="56" t="str">
        <f ca="1">'5 ЦК'!W207</f>
        <v>28,59</v>
      </c>
      <c r="X208" s="56" t="str">
        <f ca="1">'5 ЦК'!X207</f>
        <v>18,12</v>
      </c>
      <c r="Y208" s="56" t="str">
        <f ca="1">'5 ЦК'!Y207</f>
        <v>359,94</v>
      </c>
      <c r="Z208" s="34"/>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row>
    <row r="209" spans="1:50" s="21" customFormat="1" ht="18.75">
      <c r="A209" s="26">
        <v>15</v>
      </c>
      <c r="B209" s="56" t="str">
        <f ca="1">'5 ЦК'!B208</f>
        <v>713,07</v>
      </c>
      <c r="C209" s="56" t="str">
        <f ca="1">'5 ЦК'!C208</f>
        <v>424,44</v>
      </c>
      <c r="D209" s="56" t="str">
        <f ca="1">'5 ЦК'!D208</f>
        <v>679,13</v>
      </c>
      <c r="E209" s="56" t="str">
        <f ca="1">'5 ЦК'!E208</f>
        <v>696,27</v>
      </c>
      <c r="F209" s="56" t="str">
        <f ca="1">'5 ЦК'!F208</f>
        <v>87,21</v>
      </c>
      <c r="G209" s="56" t="str">
        <f ca="1">'5 ЦК'!G208</f>
        <v>61,39</v>
      </c>
      <c r="H209" s="56" t="str">
        <f ca="1">'5 ЦК'!H208</f>
        <v>62,33</v>
      </c>
      <c r="I209" s="56" t="str">
        <f ca="1">'5 ЦК'!I208</f>
        <v>70,45</v>
      </c>
      <c r="J209" s="56" t="str">
        <f ca="1">'5 ЦК'!J208</f>
        <v>72,12</v>
      </c>
      <c r="K209" s="56" t="str">
        <f ca="1">'5 ЦК'!K208</f>
        <v>71,69</v>
      </c>
      <c r="L209" s="56" t="str">
        <f ca="1">'5 ЦК'!L208</f>
        <v>65,5</v>
      </c>
      <c r="M209" s="56" t="str">
        <f ca="1">'5 ЦК'!M208</f>
        <v>63,16</v>
      </c>
      <c r="N209" s="56" t="str">
        <f ca="1">'5 ЦК'!N208</f>
        <v>88,69</v>
      </c>
      <c r="O209" s="56" t="str">
        <f ca="1">'5 ЦК'!O208</f>
        <v>81,49</v>
      </c>
      <c r="P209" s="56" t="str">
        <f ca="1">'5 ЦК'!P208</f>
        <v>83,93</v>
      </c>
      <c r="Q209" s="56" t="str">
        <f ca="1">'5 ЦК'!Q208</f>
        <v>74</v>
      </c>
      <c r="R209" s="56" t="str">
        <f ca="1">'5 ЦК'!R208</f>
        <v>30,89</v>
      </c>
      <c r="S209" s="56" t="str">
        <f ca="1">'5 ЦК'!S208</f>
        <v>48,65</v>
      </c>
      <c r="T209" s="56" t="str">
        <f ca="1">'5 ЦК'!T208</f>
        <v>75,14</v>
      </c>
      <c r="U209" s="56" t="str">
        <f ca="1">'5 ЦК'!U208</f>
        <v>94,95</v>
      </c>
      <c r="V209" s="56" t="str">
        <f ca="1">'5 ЦК'!V208</f>
        <v>133,52</v>
      </c>
      <c r="W209" s="56" t="str">
        <f ca="1">'5 ЦК'!W208</f>
        <v>127,73</v>
      </c>
      <c r="X209" s="56" t="str">
        <f ca="1">'5 ЦК'!X208</f>
        <v>128,88</v>
      </c>
      <c r="Y209" s="56" t="str">
        <f ca="1">'5 ЦК'!Y208</f>
        <v>741,94</v>
      </c>
      <c r="Z209" s="34"/>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row>
    <row r="210" spans="1:50" s="21" customFormat="1" ht="18.75">
      <c r="A210" s="26">
        <v>16</v>
      </c>
      <c r="B210" s="56" t="str">
        <f ca="1">'5 ЦК'!B209</f>
        <v>715,96</v>
      </c>
      <c r="C210" s="56" t="str">
        <f ca="1">'5 ЦК'!C209</f>
        <v>707,64</v>
      </c>
      <c r="D210" s="56" t="str">
        <f ca="1">'5 ЦК'!D209</f>
        <v>681,83</v>
      </c>
      <c r="E210" s="56" t="str">
        <f ca="1">'5 ЦК'!E209</f>
        <v>681,22</v>
      </c>
      <c r="F210" s="56" t="str">
        <f ca="1">'5 ЦК'!F209</f>
        <v>199,44</v>
      </c>
      <c r="G210" s="56" t="str">
        <f ca="1">'5 ЦК'!G209</f>
        <v>47,42</v>
      </c>
      <c r="H210" s="56" t="str">
        <f ca="1">'5 ЦК'!H209</f>
        <v>52,78</v>
      </c>
      <c r="I210" s="56" t="str">
        <f ca="1">'5 ЦК'!I209</f>
        <v>52,31</v>
      </c>
      <c r="J210" s="56" t="str">
        <f ca="1">'5 ЦК'!J209</f>
        <v>54,39</v>
      </c>
      <c r="K210" s="56" t="str">
        <f ca="1">'5 ЦК'!K209</f>
        <v>52,63</v>
      </c>
      <c r="L210" s="56" t="str">
        <f ca="1">'5 ЦК'!L209</f>
        <v>62,18</v>
      </c>
      <c r="M210" s="56" t="str">
        <f ca="1">'5 ЦК'!M209</f>
        <v>59,51</v>
      </c>
      <c r="N210" s="56" t="str">
        <f ca="1">'5 ЦК'!N209</f>
        <v>68,39</v>
      </c>
      <c r="O210" s="56" t="str">
        <f ca="1">'5 ЦК'!O209</f>
        <v>51,59</v>
      </c>
      <c r="P210" s="56" t="str">
        <f ca="1">'5 ЦК'!P209</f>
        <v>35,68</v>
      </c>
      <c r="Q210" s="56" t="str">
        <f ca="1">'5 ЦК'!Q209</f>
        <v>40,83</v>
      </c>
      <c r="R210" s="56" t="str">
        <f ca="1">'5 ЦК'!R209</f>
        <v>18,15</v>
      </c>
      <c r="S210" s="56" t="str">
        <f ca="1">'5 ЦК'!S209</f>
        <v>27,39</v>
      </c>
      <c r="T210" s="56" t="str">
        <f ca="1">'5 ЦК'!T209</f>
        <v>53,17</v>
      </c>
      <c r="U210" s="56" t="str">
        <f ca="1">'5 ЦК'!U209</f>
        <v>26,61</v>
      </c>
      <c r="V210" s="56" t="str">
        <f ca="1">'5 ЦК'!V209</f>
        <v>100,01</v>
      </c>
      <c r="W210" s="56" t="str">
        <f ca="1">'5 ЦК'!W209</f>
        <v>87,88</v>
      </c>
      <c r="X210" s="56" t="str">
        <f ca="1">'5 ЦК'!X209</f>
        <v>87,24</v>
      </c>
      <c r="Y210" s="56" t="str">
        <f ca="1">'5 ЦК'!Y209</f>
        <v>122,54</v>
      </c>
      <c r="Z210" s="34"/>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row>
    <row r="211" spans="1:50" s="21" customFormat="1" ht="18.75">
      <c r="A211" s="26">
        <v>17</v>
      </c>
      <c r="B211" s="56" t="str">
        <f ca="1">'5 ЦК'!B210</f>
        <v>677,27</v>
      </c>
      <c r="C211" s="56" t="str">
        <f ca="1">'5 ЦК'!C210</f>
        <v>676,94</v>
      </c>
      <c r="D211" s="56" t="str">
        <f ca="1">'5 ЦК'!D210</f>
        <v>672,71</v>
      </c>
      <c r="E211" s="56" t="str">
        <f ca="1">'5 ЦК'!E210</f>
        <v>619,6</v>
      </c>
      <c r="F211" s="56" t="str">
        <f ca="1">'5 ЦК'!F210</f>
        <v>111,91</v>
      </c>
      <c r="G211" s="56" t="str">
        <f ca="1">'5 ЦК'!G210</f>
        <v>32,18</v>
      </c>
      <c r="H211" s="56" t="str">
        <f ca="1">'5 ЦК'!H210</f>
        <v>12,87</v>
      </c>
      <c r="I211" s="56" t="str">
        <f ca="1">'5 ЦК'!I210</f>
        <v>40,59</v>
      </c>
      <c r="J211" s="56" t="str">
        <f ca="1">'5 ЦК'!J210</f>
        <v>24,67</v>
      </c>
      <c r="K211" s="56" t="str">
        <f ca="1">'5 ЦК'!K210</f>
        <v>0</v>
      </c>
      <c r="L211" s="56" t="str">
        <f ca="1">'5 ЦК'!L210</f>
        <v>0</v>
      </c>
      <c r="M211" s="56" t="str">
        <f ca="1">'5 ЦК'!M210</f>
        <v>0</v>
      </c>
      <c r="N211" s="56" t="str">
        <f ca="1">'5 ЦК'!N210</f>
        <v>0,02</v>
      </c>
      <c r="O211" s="56" t="str">
        <f ca="1">'5 ЦК'!O210</f>
        <v>2,99</v>
      </c>
      <c r="P211" s="56" t="str">
        <f ca="1">'5 ЦК'!P210</f>
        <v>3</v>
      </c>
      <c r="Q211" s="56" t="str">
        <f ca="1">'5 ЦК'!Q210</f>
        <v>2,6</v>
      </c>
      <c r="R211" s="56" t="str">
        <f ca="1">'5 ЦК'!R210</f>
        <v>0</v>
      </c>
      <c r="S211" s="56" t="str">
        <f ca="1">'5 ЦК'!S210</f>
        <v>2,56</v>
      </c>
      <c r="T211" s="56" t="str">
        <f ca="1">'5 ЦК'!T210</f>
        <v>2,9</v>
      </c>
      <c r="U211" s="56" t="str">
        <f ca="1">'5 ЦК'!U210</f>
        <v>2,85</v>
      </c>
      <c r="V211" s="56" t="str">
        <f ca="1">'5 ЦК'!V210</f>
        <v>730,99</v>
      </c>
      <c r="W211" s="56" t="str">
        <f ca="1">'5 ЦК'!W210</f>
        <v>725,34</v>
      </c>
      <c r="X211" s="56" t="str">
        <f ca="1">'5 ЦК'!X210</f>
        <v>707,82</v>
      </c>
      <c r="Y211" s="56" t="str">
        <f ca="1">'5 ЦК'!Y210</f>
        <v>691,1</v>
      </c>
      <c r="Z211" s="34"/>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row>
    <row r="212" spans="1:50" s="21" customFormat="1" ht="18.75">
      <c r="A212" s="26">
        <v>18</v>
      </c>
      <c r="B212" s="56" t="str">
        <f ca="1">'5 ЦК'!B211</f>
        <v>666,12</v>
      </c>
      <c r="C212" s="56" t="str">
        <f ca="1">'5 ЦК'!C211</f>
        <v>122,71</v>
      </c>
      <c r="D212" s="56" t="str">
        <f ca="1">'5 ЦК'!D211</f>
        <v>663</v>
      </c>
      <c r="E212" s="56" t="str">
        <f ca="1">'5 ЦК'!E211</f>
        <v>87,13</v>
      </c>
      <c r="F212" s="56" t="str">
        <f ca="1">'5 ЦК'!F211</f>
        <v>22,88</v>
      </c>
      <c r="G212" s="56" t="str">
        <f ca="1">'5 ЦК'!G211</f>
        <v>0,04</v>
      </c>
      <c r="H212" s="56" t="str">
        <f ca="1">'5 ЦК'!H211</f>
        <v>352,5</v>
      </c>
      <c r="I212" s="56" t="str">
        <f ca="1">'5 ЦК'!I211</f>
        <v>357,62</v>
      </c>
      <c r="J212" s="56" t="str">
        <f ca="1">'5 ЦК'!J211</f>
        <v>339,58</v>
      </c>
      <c r="K212" s="56" t="str">
        <f ca="1">'5 ЦК'!K211</f>
        <v>358,62</v>
      </c>
      <c r="L212" s="56" t="str">
        <f ca="1">'5 ЦК'!L211</f>
        <v>0,03</v>
      </c>
      <c r="M212" s="56" t="str">
        <f ca="1">'5 ЦК'!M211</f>
        <v>0,03</v>
      </c>
      <c r="N212" s="56" t="str">
        <f ca="1">'5 ЦК'!N211</f>
        <v>0,03</v>
      </c>
      <c r="O212" s="56" t="str">
        <f ca="1">'5 ЦК'!O211</f>
        <v>335,18</v>
      </c>
      <c r="P212" s="56" t="str">
        <f ca="1">'5 ЦК'!P211</f>
        <v>0,03</v>
      </c>
      <c r="Q212" s="56" t="str">
        <f ca="1">'5 ЦК'!Q211</f>
        <v>0,02</v>
      </c>
      <c r="R212" s="56" t="str">
        <f ca="1">'5 ЦК'!R211</f>
        <v>0,05</v>
      </c>
      <c r="S212" s="56" t="str">
        <f ca="1">'5 ЦК'!S211</f>
        <v>2,58</v>
      </c>
      <c r="T212" s="56" t="str">
        <f ca="1">'5 ЦК'!T211</f>
        <v>0,02</v>
      </c>
      <c r="U212" s="56" t="str">
        <f ca="1">'5 ЦК'!U211</f>
        <v>337,8</v>
      </c>
      <c r="V212" s="56" t="str">
        <f ca="1">'5 ЦК'!V211</f>
        <v>33,73</v>
      </c>
      <c r="W212" s="56" t="str">
        <f ca="1">'5 ЦК'!W211</f>
        <v>73,82</v>
      </c>
      <c r="X212" s="56" t="str">
        <f ca="1">'5 ЦК'!X211</f>
        <v>45,8</v>
      </c>
      <c r="Y212" s="56" t="str">
        <f ca="1">'5 ЦК'!Y211</f>
        <v>40,83</v>
      </c>
      <c r="Z212" s="34"/>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row>
    <row r="213" spans="1:50" s="21" customFormat="1" ht="18.75">
      <c r="A213" s="26">
        <v>19</v>
      </c>
      <c r="B213" s="56" t="str">
        <f ca="1">'5 ЦК'!B212</f>
        <v>638,83</v>
      </c>
      <c r="C213" s="56" t="str">
        <f ca="1">'5 ЦК'!C212</f>
        <v>58,74</v>
      </c>
      <c r="D213" s="56" t="str">
        <f ca="1">'5 ЦК'!D212</f>
        <v>605,53</v>
      </c>
      <c r="E213" s="56" t="str">
        <f ca="1">'5 ЦК'!E212</f>
        <v>131,63</v>
      </c>
      <c r="F213" s="56" t="str">
        <f ca="1">'5 ЦК'!F212</f>
        <v>0</v>
      </c>
      <c r="G213" s="56" t="str">
        <f ca="1">'5 ЦК'!G212</f>
        <v>0</v>
      </c>
      <c r="H213" s="56" t="str">
        <f ca="1">'5 ЦК'!H212</f>
        <v>0</v>
      </c>
      <c r="I213" s="56" t="str">
        <f ca="1">'5 ЦК'!I212</f>
        <v>0</v>
      </c>
      <c r="J213" s="56" t="str">
        <f ca="1">'5 ЦК'!J212</f>
        <v>0,17</v>
      </c>
      <c r="K213" s="56" t="str">
        <f ca="1">'5 ЦК'!K212</f>
        <v>0,11</v>
      </c>
      <c r="L213" s="56" t="str">
        <f ca="1">'5 ЦК'!L212</f>
        <v>0,18</v>
      </c>
      <c r="M213" s="56" t="str">
        <f ca="1">'5 ЦК'!M212</f>
        <v>0,09</v>
      </c>
      <c r="N213" s="56" t="str">
        <f ca="1">'5 ЦК'!N212</f>
        <v>0,1</v>
      </c>
      <c r="O213" s="56" t="str">
        <f ca="1">'5 ЦК'!O212</f>
        <v>374,35</v>
      </c>
      <c r="P213" s="56" t="str">
        <f ca="1">'5 ЦК'!P212</f>
        <v>0,26</v>
      </c>
      <c r="Q213" s="56" t="str">
        <f ca="1">'5 ЦК'!Q212</f>
        <v>0,3</v>
      </c>
      <c r="R213" s="56" t="str">
        <f ca="1">'5 ЦК'!R212</f>
        <v>379,06</v>
      </c>
      <c r="S213" s="56" t="str">
        <f ca="1">'5 ЦК'!S212</f>
        <v>0</v>
      </c>
      <c r="T213" s="56" t="str">
        <f ca="1">'5 ЦК'!T212</f>
        <v>0</v>
      </c>
      <c r="U213" s="56" t="str">
        <f ca="1">'5 ЦК'!U212</f>
        <v>0</v>
      </c>
      <c r="V213" s="56" t="str">
        <f ca="1">'5 ЦК'!V212</f>
        <v>446,4</v>
      </c>
      <c r="W213" s="56" t="str">
        <f ca="1">'5 ЦК'!W212</f>
        <v>47,6</v>
      </c>
      <c r="X213" s="56" t="str">
        <f ca="1">'5 ЦК'!X212</f>
        <v>660,73</v>
      </c>
      <c r="Y213" s="56" t="str">
        <f ca="1">'5 ЦК'!Y212</f>
        <v>683,39</v>
      </c>
      <c r="Z213" s="34"/>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row>
    <row r="214" spans="1:50" s="21" customFormat="1" ht="18.75">
      <c r="A214" s="26">
        <v>20</v>
      </c>
      <c r="B214" s="56" t="str">
        <f ca="1">'5 ЦК'!B213</f>
        <v>675,29</v>
      </c>
      <c r="C214" s="56" t="str">
        <f ca="1">'5 ЦК'!C213</f>
        <v>672,3</v>
      </c>
      <c r="D214" s="56" t="str">
        <f ca="1">'5 ЦК'!D213</f>
        <v>638,29</v>
      </c>
      <c r="E214" s="56" t="str">
        <f ca="1">'5 ЦК'!E213</f>
        <v>60,79</v>
      </c>
      <c r="F214" s="56" t="str">
        <f ca="1">'5 ЦК'!F213</f>
        <v>0,01</v>
      </c>
      <c r="G214" s="56" t="str">
        <f ca="1">'5 ЦК'!G213</f>
        <v>0</v>
      </c>
      <c r="H214" s="56" t="str">
        <f ca="1">'5 ЦК'!H213</f>
        <v>0</v>
      </c>
      <c r="I214" s="56" t="str">
        <f ca="1">'5 ЦК'!I213</f>
        <v>0,02</v>
      </c>
      <c r="J214" s="56" t="str">
        <f ca="1">'5 ЦК'!J213</f>
        <v>0,11</v>
      </c>
      <c r="K214" s="56" t="str">
        <f ca="1">'5 ЦК'!K213</f>
        <v>0,1</v>
      </c>
      <c r="L214" s="56" t="str">
        <f ca="1">'5 ЦК'!L213</f>
        <v>0</v>
      </c>
      <c r="M214" s="56" t="str">
        <f ca="1">'5 ЦК'!M213</f>
        <v>0,06</v>
      </c>
      <c r="N214" s="56" t="str">
        <f ca="1">'5 ЦК'!N213</f>
        <v>0,07</v>
      </c>
      <c r="O214" s="56" t="str">
        <f ca="1">'5 ЦК'!O213</f>
        <v>0</v>
      </c>
      <c r="P214" s="56" t="str">
        <f ca="1">'5 ЦК'!P213</f>
        <v>0,12</v>
      </c>
      <c r="Q214" s="56" t="str">
        <f ca="1">'5 ЦК'!Q213</f>
        <v>0,53</v>
      </c>
      <c r="R214" s="56" t="str">
        <f ca="1">'5 ЦК'!R213</f>
        <v>0,46</v>
      </c>
      <c r="S214" s="56" t="str">
        <f ca="1">'5 ЦК'!S213</f>
        <v>0,43</v>
      </c>
      <c r="T214" s="56" t="str">
        <f ca="1">'5 ЦК'!T213</f>
        <v>0</v>
      </c>
      <c r="U214" s="56" t="str">
        <f ca="1">'5 ЦК'!U213</f>
        <v>0,8</v>
      </c>
      <c r="V214" s="56" t="str">
        <f ca="1">'5 ЦК'!V213</f>
        <v>413,86</v>
      </c>
      <c r="W214" s="56" t="str">
        <f ca="1">'5 ЦК'!W213</f>
        <v>26,84</v>
      </c>
      <c r="X214" s="56" t="str">
        <f ca="1">'5 ЦК'!X213</f>
        <v>67,13</v>
      </c>
      <c r="Y214" s="56" t="str">
        <f ca="1">'5 ЦК'!Y213</f>
        <v>71,52</v>
      </c>
      <c r="Z214" s="34"/>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row>
    <row r="215" spans="1:50" s="21" customFormat="1" ht="18.75">
      <c r="A215" s="26">
        <v>21</v>
      </c>
      <c r="B215" s="56" t="str">
        <f ca="1">'5 ЦК'!B214</f>
        <v>148,42</v>
      </c>
      <c r="C215" s="56" t="str">
        <f ca="1">'5 ЦК'!C214</f>
        <v>692,51</v>
      </c>
      <c r="D215" s="56" t="str">
        <f ca="1">'5 ЦК'!D214</f>
        <v>665,58</v>
      </c>
      <c r="E215" s="56" t="str">
        <f ca="1">'5 ЦК'!E214</f>
        <v>680,92</v>
      </c>
      <c r="F215" s="56" t="str">
        <f ca="1">'5 ЦК'!F214</f>
        <v>0</v>
      </c>
      <c r="G215" s="56" t="str">
        <f ca="1">'5 ЦК'!G214</f>
        <v>0</v>
      </c>
      <c r="H215" s="56" t="str">
        <f ca="1">'5 ЦК'!H214</f>
        <v>0</v>
      </c>
      <c r="I215" s="56" t="str">
        <f ca="1">'5 ЦК'!I214</f>
        <v>0</v>
      </c>
      <c r="J215" s="56" t="str">
        <f ca="1">'5 ЦК'!J214</f>
        <v>0,01</v>
      </c>
      <c r="K215" s="56" t="str">
        <f ca="1">'5 ЦК'!K214</f>
        <v>0,02</v>
      </c>
      <c r="L215" s="56" t="str">
        <f ca="1">'5 ЦК'!L214</f>
        <v>0,07</v>
      </c>
      <c r="M215" s="56" t="str">
        <f ca="1">'5 ЦК'!M214</f>
        <v>0,09</v>
      </c>
      <c r="N215" s="56" t="str">
        <f ca="1">'5 ЦК'!N214</f>
        <v>0,15</v>
      </c>
      <c r="O215" s="56" t="str">
        <f ca="1">'5 ЦК'!O214</f>
        <v>0,06</v>
      </c>
      <c r="P215" s="56" t="str">
        <f ca="1">'5 ЦК'!P214</f>
        <v>0,16</v>
      </c>
      <c r="Q215" s="56" t="str">
        <f ca="1">'5 ЦК'!Q214</f>
        <v>0,17</v>
      </c>
      <c r="R215" s="56" t="str">
        <f ca="1">'5 ЦК'!R214</f>
        <v>0,23</v>
      </c>
      <c r="S215" s="56" t="str">
        <f ca="1">'5 ЦК'!S214</f>
        <v>0</v>
      </c>
      <c r="T215" s="56" t="str">
        <f ca="1">'5 ЦК'!T214</f>
        <v>3,04</v>
      </c>
      <c r="U215" s="56" t="str">
        <f ca="1">'5 ЦК'!U214</f>
        <v>3,45</v>
      </c>
      <c r="V215" s="56" t="str">
        <f ca="1">'5 ЦК'!V214</f>
        <v>449,6</v>
      </c>
      <c r="W215" s="56" t="str">
        <f ca="1">'5 ЦК'!W214</f>
        <v>97,33</v>
      </c>
      <c r="X215" s="56" t="str">
        <f ca="1">'5 ЦК'!X214</f>
        <v>727,58</v>
      </c>
      <c r="Y215" s="56" t="str">
        <f ca="1">'5 ЦК'!Y214</f>
        <v>728,16</v>
      </c>
      <c r="Z215" s="34"/>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row>
    <row r="216" spans="1:50" s="21" customFormat="1" ht="18.75">
      <c r="A216" s="26">
        <v>22</v>
      </c>
      <c r="B216" s="56" t="str">
        <f ca="1">'5 ЦК'!B215</f>
        <v>56,14</v>
      </c>
      <c r="C216" s="56" t="str">
        <f ca="1">'5 ЦК'!C215</f>
        <v>54,1</v>
      </c>
      <c r="D216" s="56" t="str">
        <f ca="1">'5 ЦК'!D215</f>
        <v>59,16</v>
      </c>
      <c r="E216" s="56" t="str">
        <f ca="1">'5 ЦК'!E215</f>
        <v>20,28</v>
      </c>
      <c r="F216" s="56" t="str">
        <f ca="1">'5 ЦК'!F215</f>
        <v>124,16</v>
      </c>
      <c r="G216" s="56" t="str">
        <f ca="1">'5 ЦК'!G215</f>
        <v>0</v>
      </c>
      <c r="H216" s="56" t="str">
        <f ca="1">'5 ЦК'!H215</f>
        <v>0</v>
      </c>
      <c r="I216" s="56" t="str">
        <f ca="1">'5 ЦК'!I215</f>
        <v>0</v>
      </c>
      <c r="J216" s="56" t="str">
        <f ca="1">'5 ЦК'!J215</f>
        <v>0</v>
      </c>
      <c r="K216" s="56" t="str">
        <f ca="1">'5 ЦК'!K215</f>
        <v>0</v>
      </c>
      <c r="L216" s="56" t="str">
        <f ca="1">'5 ЦК'!L215</f>
        <v>0</v>
      </c>
      <c r="M216" s="56" t="str">
        <f ca="1">'5 ЦК'!M215</f>
        <v>0</v>
      </c>
      <c r="N216" s="56" t="str">
        <f ca="1">'5 ЦК'!N215</f>
        <v>0,01</v>
      </c>
      <c r="O216" s="56" t="str">
        <f ca="1">'5 ЦК'!O215</f>
        <v>0,01</v>
      </c>
      <c r="P216" s="56" t="str">
        <f ca="1">'5 ЦК'!P215</f>
        <v>0</v>
      </c>
      <c r="Q216" s="56" t="str">
        <f ca="1">'5 ЦК'!Q215</f>
        <v>0,01</v>
      </c>
      <c r="R216" s="56" t="str">
        <f ca="1">'5 ЦК'!R215</f>
        <v>0</v>
      </c>
      <c r="S216" s="56" t="str">
        <f ca="1">'5 ЦК'!S215</f>
        <v>0</v>
      </c>
      <c r="T216" s="56" t="str">
        <f ca="1">'5 ЦК'!T215</f>
        <v>0</v>
      </c>
      <c r="U216" s="56" t="str">
        <f ca="1">'5 ЦК'!U215</f>
        <v>1,48</v>
      </c>
      <c r="V216" s="56" t="str">
        <f ca="1">'5 ЦК'!V215</f>
        <v>75,79</v>
      </c>
      <c r="W216" s="56" t="str">
        <f ca="1">'5 ЦК'!W215</f>
        <v>68,92</v>
      </c>
      <c r="X216" s="56" t="str">
        <f ca="1">'5 ЦК'!X215</f>
        <v>92,16</v>
      </c>
      <c r="Y216" s="56" t="str">
        <f ca="1">'5 ЦК'!Y215</f>
        <v>105,49</v>
      </c>
      <c r="Z216" s="34"/>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row>
    <row r="217" spans="1:50" s="21" customFormat="1" ht="18.75">
      <c r="A217" s="26">
        <v>23</v>
      </c>
      <c r="B217" s="56" t="str">
        <f ca="1">'5 ЦК'!B216</f>
        <v>121,61</v>
      </c>
      <c r="C217" s="56" t="str">
        <f ca="1">'5 ЦК'!C216</f>
        <v>690,92</v>
      </c>
      <c r="D217" s="56" t="str">
        <f ca="1">'5 ЦК'!D216</f>
        <v>609,87</v>
      </c>
      <c r="E217" s="56" t="str">
        <f ca="1">'5 ЦК'!E216</f>
        <v>574,49</v>
      </c>
      <c r="F217" s="56" t="str">
        <f ca="1">'5 ЦК'!F216</f>
        <v>605,4</v>
      </c>
      <c r="G217" s="56" t="str">
        <f ca="1">'5 ЦК'!G216</f>
        <v>41,67</v>
      </c>
      <c r="H217" s="56" t="str">
        <f ca="1">'5 ЦК'!H216</f>
        <v>0</v>
      </c>
      <c r="I217" s="56" t="str">
        <f ca="1">'5 ЦК'!I216</f>
        <v>0,01</v>
      </c>
      <c r="J217" s="56" t="str">
        <f ca="1">'5 ЦК'!J216</f>
        <v>0,21</v>
      </c>
      <c r="K217" s="56" t="str">
        <f ca="1">'5 ЦК'!K216</f>
        <v>0,22</v>
      </c>
      <c r="L217" s="56" t="str">
        <f ca="1">'5 ЦК'!L216</f>
        <v>0,12</v>
      </c>
      <c r="M217" s="56" t="str">
        <f ca="1">'5 ЦК'!M216</f>
        <v>0,08</v>
      </c>
      <c r="N217" s="56" t="str">
        <f ca="1">'5 ЦК'!N216</f>
        <v>433,01</v>
      </c>
      <c r="O217" s="56" t="str">
        <f ca="1">'5 ЦК'!O216</f>
        <v>0,2</v>
      </c>
      <c r="P217" s="56" t="str">
        <f ca="1">'5 ЦК'!P216</f>
        <v>0,01</v>
      </c>
      <c r="Q217" s="56" t="str">
        <f ca="1">'5 ЦК'!Q216</f>
        <v>421,52</v>
      </c>
      <c r="R217" s="56" t="str">
        <f ca="1">'5 ЦК'!R216</f>
        <v>425,38</v>
      </c>
      <c r="S217" s="56" t="str">
        <f ca="1">'5 ЦК'!S216</f>
        <v>0,33</v>
      </c>
      <c r="T217" s="56" t="str">
        <f ca="1">'5 ЦК'!T216</f>
        <v>0</v>
      </c>
      <c r="U217" s="56" t="str">
        <f ca="1">'5 ЦК'!U216</f>
        <v>500,92</v>
      </c>
      <c r="V217" s="56" t="str">
        <f ca="1">'5 ЦК'!V216</f>
        <v>209,05</v>
      </c>
      <c r="W217" s="56" t="str">
        <f ca="1">'5 ЦК'!W216</f>
        <v>690,8</v>
      </c>
      <c r="X217" s="56" t="str">
        <f ca="1">'5 ЦК'!X216</f>
        <v>583,62</v>
      </c>
      <c r="Y217" s="56" t="str">
        <f ca="1">'5 ЦК'!Y216</f>
        <v>578,53</v>
      </c>
      <c r="Z217" s="34"/>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row>
    <row r="218" spans="1:50" s="21" customFormat="1" ht="18.75">
      <c r="A218" s="26">
        <v>24</v>
      </c>
      <c r="B218" s="56" t="str">
        <f ca="1">'5 ЦК'!B217</f>
        <v>694,09</v>
      </c>
      <c r="C218" s="56" t="str">
        <f ca="1">'5 ЦК'!C217</f>
        <v>709,88</v>
      </c>
      <c r="D218" s="56" t="str">
        <f ca="1">'5 ЦК'!D217</f>
        <v>699,27</v>
      </c>
      <c r="E218" s="56" t="str">
        <f ca="1">'5 ЦК'!E217</f>
        <v>54,98</v>
      </c>
      <c r="F218" s="56" t="str">
        <f ca="1">'5 ЦК'!F217</f>
        <v>0</v>
      </c>
      <c r="G218" s="56" t="str">
        <f ca="1">'5 ЦК'!G217</f>
        <v>0</v>
      </c>
      <c r="H218" s="56" t="str">
        <f ca="1">'5 ЦК'!H217</f>
        <v>0</v>
      </c>
      <c r="I218" s="56" t="str">
        <f ca="1">'5 ЦК'!I217</f>
        <v>0</v>
      </c>
      <c r="J218" s="56" t="str">
        <f ca="1">'5 ЦК'!J217</f>
        <v>0,33</v>
      </c>
      <c r="K218" s="56" t="str">
        <f ca="1">'5 ЦК'!K217</f>
        <v>0,26</v>
      </c>
      <c r="L218" s="56" t="str">
        <f ca="1">'5 ЦК'!L217</f>
        <v>0,01</v>
      </c>
      <c r="M218" s="56" t="str">
        <f ca="1">'5 ЦК'!M217</f>
        <v>0,33</v>
      </c>
      <c r="N218" s="56" t="str">
        <f ca="1">'5 ЦК'!N217</f>
        <v>0,56</v>
      </c>
      <c r="O218" s="56" t="str">
        <f ca="1">'5 ЦК'!O217</f>
        <v>0,53</v>
      </c>
      <c r="P218" s="56" t="str">
        <f ca="1">'5 ЦК'!P217</f>
        <v>388,36</v>
      </c>
      <c r="Q218" s="56" t="str">
        <f ca="1">'5 ЦК'!Q217</f>
        <v>428,41</v>
      </c>
      <c r="R218" s="56" t="str">
        <f ca="1">'5 ЦК'!R217</f>
        <v>431,16</v>
      </c>
      <c r="S218" s="56" t="str">
        <f ca="1">'5 ЦК'!S217</f>
        <v>457,29</v>
      </c>
      <c r="T218" s="56" t="str">
        <f ca="1">'5 ЦК'!T217</f>
        <v>0</v>
      </c>
      <c r="U218" s="56" t="str">
        <f ca="1">'5 ЦК'!U217</f>
        <v>477,57</v>
      </c>
      <c r="V218" s="56" t="str">
        <f ca="1">'5 ЦК'!V217</f>
        <v>580,19</v>
      </c>
      <c r="W218" s="56" t="str">
        <f ca="1">'5 ЦК'!W217</f>
        <v>99,24</v>
      </c>
      <c r="X218" s="56" t="str">
        <f ca="1">'5 ЦК'!X217</f>
        <v>410,21</v>
      </c>
      <c r="Y218" s="56" t="str">
        <f ca="1">'5 ЦК'!Y217</f>
        <v>391,19</v>
      </c>
      <c r="Z218" s="34"/>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row>
    <row r="219" spans="1:50" s="21" customFormat="1" ht="18.75">
      <c r="A219" s="26">
        <v>25</v>
      </c>
      <c r="B219" s="56" t="str">
        <f ca="1">'5 ЦК'!B218</f>
        <v>685,25</v>
      </c>
      <c r="C219" s="56" t="str">
        <f ca="1">'5 ЦК'!C218</f>
        <v>381,91</v>
      </c>
      <c r="D219" s="56" t="str">
        <f ca="1">'5 ЦК'!D218</f>
        <v>184,01</v>
      </c>
      <c r="E219" s="56" t="str">
        <f ca="1">'5 ЦК'!E218</f>
        <v>101,93</v>
      </c>
      <c r="F219" s="56" t="str">
        <f ca="1">'5 ЦК'!F218</f>
        <v>0</v>
      </c>
      <c r="G219" s="56" t="str">
        <f ca="1">'5 ЦК'!G218</f>
        <v>0</v>
      </c>
      <c r="H219" s="56" t="str">
        <f ca="1">'5 ЦК'!H218</f>
        <v>0</v>
      </c>
      <c r="I219" s="56" t="str">
        <f ca="1">'5 ЦК'!I218</f>
        <v>0,04</v>
      </c>
      <c r="J219" s="56" t="str">
        <f ca="1">'5 ЦК'!J218</f>
        <v>0,18</v>
      </c>
      <c r="K219" s="56" t="str">
        <f ca="1">'5 ЦК'!K218</f>
        <v>0,03</v>
      </c>
      <c r="L219" s="56" t="str">
        <f ca="1">'5 ЦК'!L218</f>
        <v>2,02</v>
      </c>
      <c r="M219" s="56" t="str">
        <f ca="1">'5 ЦК'!M218</f>
        <v>0,29</v>
      </c>
      <c r="N219" s="56" t="str">
        <f ca="1">'5 ЦК'!N218</f>
        <v>0,16</v>
      </c>
      <c r="O219" s="56" t="str">
        <f ca="1">'5 ЦК'!O218</f>
        <v>0,01</v>
      </c>
      <c r="P219" s="56" t="str">
        <f ca="1">'5 ЦК'!P218</f>
        <v>0,1</v>
      </c>
      <c r="Q219" s="56" t="str">
        <f ca="1">'5 ЦК'!Q218</f>
        <v>1,56</v>
      </c>
      <c r="R219" s="56" t="str">
        <f ca="1">'5 ЦК'!R218</f>
        <v>0,3</v>
      </c>
      <c r="S219" s="56" t="str">
        <f ca="1">'5 ЦК'!S218</f>
        <v>0,12</v>
      </c>
      <c r="T219" s="56" t="str">
        <f ca="1">'5 ЦК'!T218</f>
        <v>0</v>
      </c>
      <c r="U219" s="56" t="str">
        <f ca="1">'5 ЦК'!U218</f>
        <v>495,78</v>
      </c>
      <c r="V219" s="56" t="str">
        <f ca="1">'5 ЦК'!V218</f>
        <v>517,22</v>
      </c>
      <c r="W219" s="56" t="str">
        <f ca="1">'5 ЦК'!W218</f>
        <v>83,02</v>
      </c>
      <c r="X219" s="56" t="str">
        <f ca="1">'5 ЦК'!X218</f>
        <v>77,73</v>
      </c>
      <c r="Y219" s="56" t="str">
        <f ca="1">'5 ЦК'!Y218</f>
        <v>698,67</v>
      </c>
      <c r="Z219" s="34"/>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row>
    <row r="220" spans="1:50" s="21" customFormat="1" ht="18.75">
      <c r="A220" s="26">
        <v>26</v>
      </c>
      <c r="B220" s="56" t="str">
        <f ca="1">'5 ЦК'!B219</f>
        <v>650,06</v>
      </c>
      <c r="C220" s="56" t="str">
        <f ca="1">'5 ЦК'!C219</f>
        <v>165,88</v>
      </c>
      <c r="D220" s="56" t="str">
        <f ca="1">'5 ЦК'!D219</f>
        <v>577,18</v>
      </c>
      <c r="E220" s="56" t="str">
        <f ca="1">'5 ЦК'!E219</f>
        <v>592,92</v>
      </c>
      <c r="F220" s="56" t="str">
        <f ca="1">'5 ЦК'!F219</f>
        <v>0</v>
      </c>
      <c r="G220" s="56" t="str">
        <f ca="1">'5 ЦК'!G219</f>
        <v>0</v>
      </c>
      <c r="H220" s="56" t="str">
        <f ca="1">'5 ЦК'!H219</f>
        <v>0</v>
      </c>
      <c r="I220" s="56" t="str">
        <f ca="1">'5 ЦК'!I219</f>
        <v>0,02</v>
      </c>
      <c r="J220" s="56" t="str">
        <f ca="1">'5 ЦК'!J219</f>
        <v>0,09</v>
      </c>
      <c r="K220" s="56" t="str">
        <f ca="1">'5 ЦК'!K219</f>
        <v>0,06</v>
      </c>
      <c r="L220" s="56" t="str">
        <f ca="1">'5 ЦК'!L219</f>
        <v>0,01</v>
      </c>
      <c r="M220" s="56" t="str">
        <f ca="1">'5 ЦК'!M219</f>
        <v>0,01</v>
      </c>
      <c r="N220" s="56" t="str">
        <f ca="1">'5 ЦК'!N219</f>
        <v>0</v>
      </c>
      <c r="O220" s="56" t="str">
        <f ca="1">'5 ЦК'!O219</f>
        <v>0</v>
      </c>
      <c r="P220" s="56" t="str">
        <f ca="1">'5 ЦК'!P219</f>
        <v>9,54</v>
      </c>
      <c r="Q220" s="56" t="str">
        <f ca="1">'5 ЦК'!Q219</f>
        <v>0,7</v>
      </c>
      <c r="R220" s="56" t="str">
        <f ca="1">'5 ЦК'!R219</f>
        <v>0,03</v>
      </c>
      <c r="S220" s="56" t="str">
        <f ca="1">'5 ЦК'!S219</f>
        <v>0</v>
      </c>
      <c r="T220" s="56" t="str">
        <f ca="1">'5 ЦК'!T219</f>
        <v>0</v>
      </c>
      <c r="U220" s="56" t="str">
        <f ca="1">'5 ЦК'!U219</f>
        <v>0</v>
      </c>
      <c r="V220" s="56" t="str">
        <f ca="1">'5 ЦК'!V219</f>
        <v>491,97</v>
      </c>
      <c r="W220" s="56" t="str">
        <f ca="1">'5 ЦК'!W219</f>
        <v>25,05</v>
      </c>
      <c r="X220" s="56" t="str">
        <f ca="1">'5 ЦК'!X219</f>
        <v>41,26</v>
      </c>
      <c r="Y220" s="56" t="str">
        <f ca="1">'5 ЦК'!Y219</f>
        <v>102,32</v>
      </c>
      <c r="Z220" s="34"/>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row>
    <row r="221" spans="1:50" s="21" customFormat="1" ht="18.75">
      <c r="A221" s="26">
        <v>27</v>
      </c>
      <c r="B221" s="56" t="str">
        <f ca="1">'5 ЦК'!B220</f>
        <v>105,11</v>
      </c>
      <c r="C221" s="56" t="str">
        <f ca="1">'5 ЦК'!C220</f>
        <v>120,41</v>
      </c>
      <c r="D221" s="56" t="str">
        <f ca="1">'5 ЦК'!D220</f>
        <v>110,41</v>
      </c>
      <c r="E221" s="56" t="str">
        <f ca="1">'5 ЦК'!E220</f>
        <v>10,89</v>
      </c>
      <c r="F221" s="56" t="str">
        <f ca="1">'5 ЦК'!F220</f>
        <v>0</v>
      </c>
      <c r="G221" s="56" t="str">
        <f ca="1">'5 ЦК'!G220</f>
        <v>0</v>
      </c>
      <c r="H221" s="56" t="str">
        <f ca="1">'5 ЦК'!H220</f>
        <v>0</v>
      </c>
      <c r="I221" s="56" t="str">
        <f ca="1">'5 ЦК'!I220</f>
        <v>0</v>
      </c>
      <c r="J221" s="56" t="str">
        <f ca="1">'5 ЦК'!J220</f>
        <v>0</v>
      </c>
      <c r="K221" s="56" t="str">
        <f ca="1">'5 ЦК'!K220</f>
        <v>0</v>
      </c>
      <c r="L221" s="56" t="str">
        <f ca="1">'5 ЦК'!L220</f>
        <v>0</v>
      </c>
      <c r="M221" s="56" t="str">
        <f ca="1">'5 ЦК'!M220</f>
        <v>0</v>
      </c>
      <c r="N221" s="56" t="str">
        <f ca="1">'5 ЦК'!N220</f>
        <v>0,04</v>
      </c>
      <c r="O221" s="56" t="str">
        <f ca="1">'5 ЦК'!O220</f>
        <v>0</v>
      </c>
      <c r="P221" s="56" t="str">
        <f ca="1">'5 ЦК'!P220</f>
        <v>0</v>
      </c>
      <c r="Q221" s="56" t="str">
        <f ca="1">'5 ЦК'!Q220</f>
        <v>0,28</v>
      </c>
      <c r="R221" s="56" t="str">
        <f ca="1">'5 ЦК'!R220</f>
        <v>0,44</v>
      </c>
      <c r="S221" s="56" t="str">
        <f ca="1">'5 ЦК'!S220</f>
        <v>0</v>
      </c>
      <c r="T221" s="56" t="str">
        <f ca="1">'5 ЦК'!T220</f>
        <v>0</v>
      </c>
      <c r="U221" s="56" t="str">
        <f ca="1">'5 ЦК'!U220</f>
        <v>0,01</v>
      </c>
      <c r="V221" s="56" t="str">
        <f ca="1">'5 ЦК'!V220</f>
        <v>505,63</v>
      </c>
      <c r="W221" s="56" t="str">
        <f ca="1">'5 ЦК'!W220</f>
        <v>73,05</v>
      </c>
      <c r="X221" s="56" t="str">
        <f ca="1">'5 ЦК'!X220</f>
        <v>44,21</v>
      </c>
      <c r="Y221" s="56" t="str">
        <f ca="1">'5 ЦК'!Y220</f>
        <v>37,5</v>
      </c>
      <c r="Z221" s="34"/>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row>
    <row r="222" spans="1:50" s="21" customFormat="1" ht="18.75">
      <c r="A222" s="26">
        <v>28</v>
      </c>
      <c r="B222" s="56" t="str">
        <f ca="1">'5 ЦК'!B221</f>
        <v>127,7</v>
      </c>
      <c r="C222" s="56" t="str">
        <f ca="1">'5 ЦК'!C221</f>
        <v>49,01</v>
      </c>
      <c r="D222" s="56" t="str">
        <f ca="1">'5 ЦК'!D221</f>
        <v>22,38</v>
      </c>
      <c r="E222" s="56" t="str">
        <f ca="1">'5 ЦК'!E221</f>
        <v>46,77</v>
      </c>
      <c r="F222" s="56" t="str">
        <f ca="1">'5 ЦК'!F221</f>
        <v>0</v>
      </c>
      <c r="G222" s="56" t="str">
        <f ca="1">'5 ЦК'!G221</f>
        <v>0</v>
      </c>
      <c r="H222" s="56" t="str">
        <f ca="1">'5 ЦК'!H221</f>
        <v>0</v>
      </c>
      <c r="I222" s="56" t="str">
        <f ca="1">'5 ЦК'!I221</f>
        <v>0</v>
      </c>
      <c r="J222" s="56" t="str">
        <f ca="1">'5 ЦК'!J221</f>
        <v>0,09</v>
      </c>
      <c r="K222" s="56" t="str">
        <f ca="1">'5 ЦК'!K221</f>
        <v>0,19</v>
      </c>
      <c r="L222" s="56" t="str">
        <f ca="1">'5 ЦК'!L221</f>
        <v>0,19</v>
      </c>
      <c r="M222" s="56" t="str">
        <f ca="1">'5 ЦК'!M221</f>
        <v>0,23</v>
      </c>
      <c r="N222" s="56" t="str">
        <f ca="1">'5 ЦК'!N221</f>
        <v>0,21</v>
      </c>
      <c r="O222" s="56" t="str">
        <f ca="1">'5 ЦК'!O221</f>
        <v>1,05</v>
      </c>
      <c r="P222" s="56" t="str">
        <f ca="1">'5 ЦК'!P221</f>
        <v>443,17</v>
      </c>
      <c r="Q222" s="56" t="str">
        <f ca="1">'5 ЦК'!Q221</f>
        <v>455,76</v>
      </c>
      <c r="R222" s="56" t="str">
        <f ca="1">'5 ЦК'!R221</f>
        <v>447,98</v>
      </c>
      <c r="S222" s="56" t="str">
        <f ca="1">'5 ЦК'!S221</f>
        <v>33,81</v>
      </c>
      <c r="T222" s="56" t="str">
        <f ca="1">'5 ЦК'!T221</f>
        <v>18,91</v>
      </c>
      <c r="U222" s="56" t="str">
        <f ca="1">'5 ЦК'!U221</f>
        <v>43,92</v>
      </c>
      <c r="V222" s="56" t="str">
        <f ca="1">'5 ЦК'!V221</f>
        <v>43,9</v>
      </c>
      <c r="W222" s="56" t="str">
        <f ca="1">'5 ЦК'!W221</f>
        <v>55,94</v>
      </c>
      <c r="X222" s="56" t="str">
        <f ca="1">'5 ЦК'!X221</f>
        <v>272,35</v>
      </c>
      <c r="Y222" s="56" t="str">
        <f ca="1">'5 ЦК'!Y221</f>
        <v>381,22</v>
      </c>
      <c r="Z222" s="34"/>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row>
    <row r="223" spans="1:50" s="21" customFormat="1" ht="18.75">
      <c r="A223" s="26">
        <v>29</v>
      </c>
      <c r="B223" s="56" t="str">
        <f ca="1">'5 ЦК'!B222</f>
        <v>8,84</v>
      </c>
      <c r="C223" s="56" t="str">
        <f ca="1">'5 ЦК'!C222</f>
        <v>121,66</v>
      </c>
      <c r="D223" s="56" t="str">
        <f ca="1">'5 ЦК'!D222</f>
        <v>111,04</v>
      </c>
      <c r="E223" s="56" t="str">
        <f ca="1">'5 ЦК'!E222</f>
        <v>50,35</v>
      </c>
      <c r="F223" s="56" t="str">
        <f ca="1">'5 ЦК'!F222</f>
        <v>45,8</v>
      </c>
      <c r="G223" s="56" t="str">
        <f ca="1">'5 ЦК'!G222</f>
        <v>17,99</v>
      </c>
      <c r="H223" s="56" t="str">
        <f ca="1">'5 ЦК'!H222</f>
        <v>63,5</v>
      </c>
      <c r="I223" s="56" t="str">
        <f ca="1">'5 ЦК'!I222</f>
        <v>80,61</v>
      </c>
      <c r="J223" s="56" t="str">
        <f ca="1">'5 ЦК'!J222</f>
        <v>14,27</v>
      </c>
      <c r="K223" s="56" t="str">
        <f ca="1">'5 ЦК'!K222</f>
        <v>23,34</v>
      </c>
      <c r="L223" s="56" t="str">
        <f ca="1">'5 ЦК'!L222</f>
        <v>35,87</v>
      </c>
      <c r="M223" s="56" t="str">
        <f ca="1">'5 ЦК'!M222</f>
        <v>26,69</v>
      </c>
      <c r="N223" s="56" t="str">
        <f ca="1">'5 ЦК'!N222</f>
        <v>9,18</v>
      </c>
      <c r="O223" s="56" t="str">
        <f ca="1">'5 ЦК'!O222</f>
        <v>7,66</v>
      </c>
      <c r="P223" s="56" t="str">
        <f ca="1">'5 ЦК'!P222</f>
        <v>7,06</v>
      </c>
      <c r="Q223" s="56" t="str">
        <f ca="1">'5 ЦК'!Q222</f>
        <v>11,68</v>
      </c>
      <c r="R223" s="56" t="str">
        <f ca="1">'5 ЦК'!R222</f>
        <v>6,6</v>
      </c>
      <c r="S223" s="56" t="str">
        <f ca="1">'5 ЦК'!S222</f>
        <v>7,47</v>
      </c>
      <c r="T223" s="56" t="str">
        <f ca="1">'5 ЦК'!T222</f>
        <v>1,8</v>
      </c>
      <c r="U223" s="56" t="str">
        <f ca="1">'5 ЦК'!U222</f>
        <v>12,54</v>
      </c>
      <c r="V223" s="56" t="str">
        <f ca="1">'5 ЦК'!V222</f>
        <v>11,52</v>
      </c>
      <c r="W223" s="56" t="str">
        <f ca="1">'5 ЦК'!W222</f>
        <v>4,54</v>
      </c>
      <c r="X223" s="56" t="str">
        <f ca="1">'5 ЦК'!X222</f>
        <v>732,21</v>
      </c>
      <c r="Y223" s="56" t="str">
        <f ca="1">'5 ЦК'!Y222</f>
        <v>704,95</v>
      </c>
      <c r="Z223" s="34"/>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row>
    <row r="224" spans="1:50" ht="18.75">
      <c r="A224" s="26">
        <v>30</v>
      </c>
      <c r="B224" s="56" t="str">
        <f ca="1">'5 ЦК'!B223</f>
        <v>0</v>
      </c>
      <c r="C224" s="56" t="str">
        <f ca="1">'5 ЦК'!C223</f>
        <v>34,23</v>
      </c>
      <c r="D224" s="56" t="str">
        <f ca="1">'5 ЦК'!D223</f>
        <v>35,12</v>
      </c>
      <c r="E224" s="56" t="str">
        <f ca="1">'5 ЦК'!E223</f>
        <v>278,96</v>
      </c>
      <c r="F224" s="56" t="str">
        <f ca="1">'5 ЦК'!F223</f>
        <v>310,99</v>
      </c>
      <c r="G224" s="56" t="str">
        <f ca="1">'5 ЦК'!G223</f>
        <v>0</v>
      </c>
      <c r="H224" s="56" t="str">
        <f ca="1">'5 ЦК'!H223</f>
        <v>309,55</v>
      </c>
      <c r="I224" s="56" t="str">
        <f ca="1">'5 ЦК'!I223</f>
        <v>357,75</v>
      </c>
      <c r="J224" s="56" t="str">
        <f ca="1">'5 ЦК'!J223</f>
        <v>10,28</v>
      </c>
      <c r="K224" s="56" t="str">
        <f ca="1">'5 ЦК'!K223</f>
        <v>20,98</v>
      </c>
      <c r="L224" s="56" t="str">
        <f ca="1">'5 ЦК'!L223</f>
        <v>25,2</v>
      </c>
      <c r="M224" s="56" t="str">
        <f ca="1">'5 ЦК'!M223</f>
        <v>17,24</v>
      </c>
      <c r="N224" s="56" t="str">
        <f ca="1">'5 ЦК'!N223</f>
        <v>1,49</v>
      </c>
      <c r="O224" s="56" t="str">
        <f ca="1">'5 ЦК'!O223</f>
        <v>2,83</v>
      </c>
      <c r="P224" s="56" t="str">
        <f ca="1">'5 ЦК'!P223</f>
        <v>0</v>
      </c>
      <c r="Q224" s="56" t="str">
        <f ca="1">'5 ЦК'!Q223</f>
        <v>0</v>
      </c>
      <c r="R224" s="56" t="str">
        <f ca="1">'5 ЦК'!R223</f>
        <v>0</v>
      </c>
      <c r="S224" s="56" t="str">
        <f ca="1">'5 ЦК'!S223</f>
        <v>0</v>
      </c>
      <c r="T224" s="56" t="str">
        <f ca="1">'5 ЦК'!T223</f>
        <v>13,52</v>
      </c>
      <c r="U224" s="56" t="str">
        <f ca="1">'5 ЦК'!U223</f>
        <v>17,48</v>
      </c>
      <c r="V224" s="56" t="str">
        <f ca="1">'5 ЦК'!V223</f>
        <v>25,34</v>
      </c>
      <c r="W224" s="56" t="str">
        <f ca="1">'5 ЦК'!W223</f>
        <v>21,53</v>
      </c>
      <c r="X224" s="56" t="str">
        <f ca="1">'5 ЦК'!X223</f>
        <v>23,61</v>
      </c>
      <c r="Y224" s="56" t="str">
        <f ca="1">'5 ЦК'!Y223</f>
        <v>28,49</v>
      </c>
    </row>
    <row r="225" spans="1:50" ht="18.75">
      <c r="A225" s="2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row>
    <row r="226" spans="1:50" outlineLevel="1"/>
    <row r="227" spans="1:50" s="21" customFormat="1" ht="18.75">
      <c r="A227" s="263"/>
      <c r="B227" s="263"/>
      <c r="C227" s="263"/>
      <c r="D227" s="263"/>
      <c r="E227" s="263"/>
      <c r="F227" s="263"/>
      <c r="G227" s="263"/>
      <c r="H227" s="263"/>
      <c r="I227" s="263"/>
      <c r="J227" s="263"/>
      <c r="K227" s="263"/>
      <c r="L227" s="263"/>
      <c r="M227" s="263"/>
      <c r="N227" s="263"/>
      <c r="O227" s="263"/>
      <c r="P227" s="263"/>
      <c r="Q227" s="263"/>
      <c r="R227" s="264" t="s">
        <v>82</v>
      </c>
      <c r="S227" s="264"/>
      <c r="T227" s="264"/>
      <c r="U227" s="264"/>
      <c r="V227" s="264"/>
      <c r="W227" s="264"/>
      <c r="X227" s="264"/>
      <c r="Y227" s="264"/>
      <c r="Z227" s="34"/>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row>
    <row r="228" spans="1:50" s="21" customFormat="1" ht="18.75">
      <c r="A228" s="275" t="s">
        <v>208</v>
      </c>
      <c r="B228" s="276"/>
      <c r="C228" s="276"/>
      <c r="D228" s="276"/>
      <c r="E228" s="276"/>
      <c r="F228" s="276"/>
      <c r="G228" s="276"/>
      <c r="H228" s="276"/>
      <c r="I228" s="276"/>
      <c r="J228" s="276"/>
      <c r="K228" s="276"/>
      <c r="L228" s="276"/>
      <c r="M228" s="276"/>
      <c r="N228" s="276"/>
      <c r="O228" s="276"/>
      <c r="P228" s="276"/>
      <c r="Q228" s="276"/>
      <c r="R228" s="260" t="str">
        <f>'5 ЦК'!R227:Y227</f>
        <v>8,33</v>
      </c>
      <c r="S228" s="261"/>
      <c r="T228" s="261"/>
      <c r="U228" s="261"/>
      <c r="V228" s="261"/>
      <c r="W228" s="261"/>
      <c r="X228" s="261"/>
      <c r="Y228" s="262"/>
      <c r="Z228" s="34"/>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row>
    <row r="229" spans="1:50" s="21" customFormat="1" ht="19.5" customHeight="1">
      <c r="A229" s="256" t="s">
        <v>209</v>
      </c>
      <c r="B229" s="257"/>
      <c r="C229" s="257"/>
      <c r="D229" s="257"/>
      <c r="E229" s="257"/>
      <c r="F229" s="257"/>
      <c r="G229" s="257"/>
      <c r="H229" s="257"/>
      <c r="I229" s="257"/>
      <c r="J229" s="257"/>
      <c r="K229" s="257"/>
      <c r="L229" s="257"/>
      <c r="M229" s="257"/>
      <c r="N229" s="257"/>
      <c r="O229" s="257"/>
      <c r="P229" s="257"/>
      <c r="Q229" s="258"/>
      <c r="R229" s="259" t="str">
        <f>'5 ЦК'!R228:Y228</f>
        <v>325,03</v>
      </c>
      <c r="S229" s="259"/>
      <c r="T229" s="259"/>
      <c r="U229" s="259"/>
      <c r="V229" s="259"/>
      <c r="W229" s="259"/>
      <c r="X229" s="259"/>
      <c r="Y229" s="259"/>
      <c r="Z229" s="34"/>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row>
    <row r="230" spans="1:50" ht="18.75">
      <c r="A230" s="34"/>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6"/>
      <c r="Z230" s="34"/>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row>
    <row r="231" spans="1:50" ht="23.25" customHeight="1">
      <c r="A231" s="248" t="s">
        <v>205</v>
      </c>
      <c r="B231" s="248"/>
      <c r="C231" s="248"/>
      <c r="D231" s="248"/>
      <c r="E231" s="248"/>
      <c r="F231" s="248"/>
      <c r="G231" s="248"/>
      <c r="H231" s="248"/>
      <c r="I231" s="248"/>
      <c r="J231" s="248"/>
      <c r="K231" s="248"/>
      <c r="L231" s="248"/>
      <c r="M231" s="248"/>
      <c r="N231" s="248"/>
      <c r="O231" s="248"/>
      <c r="P231" s="246">
        <f>'5 ЦК'!P232:Q232</f>
        <v>296520.81</v>
      </c>
      <c r="Q231" s="247"/>
      <c r="R231" s="245" t="s">
        <v>21</v>
      </c>
      <c r="S231" s="245"/>
      <c r="T231" s="245"/>
    </row>
    <row r="233" spans="1:50" ht="18" customHeight="1">
      <c r="A233" s="255" t="s">
        <v>207</v>
      </c>
      <c r="B233" s="255"/>
      <c r="C233" s="255"/>
      <c r="D233" s="255"/>
      <c r="E233" s="255"/>
      <c r="F233" s="255"/>
      <c r="G233" s="255"/>
      <c r="H233" s="255"/>
      <c r="I233" s="255"/>
      <c r="J233" s="255"/>
      <c r="K233" s="255"/>
      <c r="L233" s="255"/>
      <c r="M233" s="255"/>
      <c r="N233" s="255"/>
      <c r="O233" s="255"/>
      <c r="P233" s="255"/>
      <c r="Q233" s="255"/>
      <c r="R233" s="255"/>
      <c r="S233" s="255"/>
      <c r="T233" s="255"/>
      <c r="U233" s="255"/>
      <c r="V233" s="255"/>
      <c r="W233" s="255"/>
      <c r="X233" s="255"/>
      <c r="Y233" s="255"/>
      <c r="Z233" s="183" t="s">
        <v>24</v>
      </c>
      <c r="AA233" s="191" t="s">
        <v>29</v>
      </c>
      <c r="AB233" s="191"/>
      <c r="AC233" s="191"/>
      <c r="AD233" s="191"/>
    </row>
    <row r="234" spans="1:50" ht="18">
      <c r="A234" s="255" t="s">
        <v>4</v>
      </c>
      <c r="B234" s="255"/>
      <c r="C234" s="255"/>
      <c r="D234" s="255"/>
      <c r="E234" s="255"/>
      <c r="F234" s="255"/>
      <c r="G234" s="255"/>
      <c r="H234" s="255"/>
      <c r="I234" s="255"/>
      <c r="J234" s="255"/>
      <c r="K234" s="255"/>
      <c r="L234" s="255"/>
      <c r="M234" s="255"/>
      <c r="N234" s="255"/>
      <c r="O234" s="255"/>
      <c r="P234" s="255"/>
      <c r="Q234" s="255"/>
      <c r="R234" s="255"/>
      <c r="S234" s="255"/>
      <c r="T234" s="255"/>
      <c r="U234" s="255"/>
      <c r="V234" s="255"/>
      <c r="W234" s="255"/>
      <c r="X234" s="255"/>
      <c r="Y234" s="255"/>
      <c r="Z234" s="183"/>
      <c r="AA234" s="10" t="s">
        <v>25</v>
      </c>
      <c r="AB234" s="10" t="s">
        <v>26</v>
      </c>
      <c r="AC234" s="10" t="s">
        <v>27</v>
      </c>
      <c r="AD234" s="10" t="s">
        <v>28</v>
      </c>
    </row>
    <row r="235" spans="1:50" ht="18">
      <c r="A235" s="255" t="s">
        <v>25</v>
      </c>
      <c r="B235" s="255"/>
      <c r="C235" s="255"/>
      <c r="D235" s="255"/>
      <c r="E235" s="255"/>
      <c r="F235" s="255"/>
      <c r="G235" s="255"/>
      <c r="H235" s="255"/>
      <c r="I235" s="255"/>
      <c r="J235" s="255" t="s">
        <v>26</v>
      </c>
      <c r="K235" s="255"/>
      <c r="L235" s="255"/>
      <c r="M235" s="255"/>
      <c r="N235" s="255"/>
      <c r="O235" s="255"/>
      <c r="P235" s="255" t="s">
        <v>27</v>
      </c>
      <c r="Q235" s="255"/>
      <c r="R235" s="255"/>
      <c r="S235" s="255"/>
      <c r="T235" s="255"/>
      <c r="U235" s="255" t="s">
        <v>28</v>
      </c>
      <c r="V235" s="255"/>
      <c r="W235" s="255"/>
      <c r="X235" s="255"/>
      <c r="Y235" s="255"/>
      <c r="Z235" s="11"/>
      <c r="AA235" s="13"/>
      <c r="AB235" s="13"/>
      <c r="AC235" s="13"/>
      <c r="AD235" s="13"/>
    </row>
    <row r="236" spans="1:50" ht="18">
      <c r="A236" s="251">
        <v>411745.79700000002</v>
      </c>
      <c r="B236" s="252"/>
      <c r="C236" s="252"/>
      <c r="D236" s="252"/>
      <c r="E236" s="252"/>
      <c r="F236" s="252"/>
      <c r="G236" s="252"/>
      <c r="H236" s="252"/>
      <c r="I236" s="253"/>
      <c r="J236" s="254">
        <v>894173.95799999998</v>
      </c>
      <c r="K236" s="254"/>
      <c r="L236" s="254"/>
      <c r="M236" s="254"/>
      <c r="N236" s="254"/>
      <c r="O236" s="254"/>
      <c r="P236" s="254">
        <v>937118.15300000005</v>
      </c>
      <c r="Q236" s="254"/>
      <c r="R236" s="254"/>
      <c r="S236" s="254"/>
      <c r="T236" s="254"/>
      <c r="U236" s="254">
        <v>1537535.6370000001</v>
      </c>
      <c r="V236" s="254"/>
      <c r="W236" s="254"/>
      <c r="X236" s="254"/>
      <c r="Y236" s="254"/>
      <c r="Z236" s="57" t="str">
        <f>'данные АТС'!B24</f>
        <v>285920,04</v>
      </c>
      <c r="AA236" s="13">
        <v>374833.799</v>
      </c>
      <c r="AB236" s="13">
        <v>814037.15500000003</v>
      </c>
      <c r="AC236" s="13">
        <v>853122.73100000003</v>
      </c>
      <c r="AD236" s="13">
        <v>1399724.8370000001</v>
      </c>
    </row>
    <row r="238" spans="1:50" ht="18.75">
      <c r="A238" s="34"/>
      <c r="B238" t="s">
        <v>228</v>
      </c>
      <c r="C238" s="35"/>
      <c r="D238" s="35"/>
      <c r="E238" s="35"/>
      <c r="F238" s="35"/>
      <c r="G238" s="35"/>
      <c r="H238" s="35"/>
      <c r="I238" s="35"/>
      <c r="J238" s="35"/>
      <c r="K238" s="35"/>
      <c r="L238" s="35"/>
      <c r="M238" s="35"/>
      <c r="N238" s="35"/>
      <c r="O238" s="35"/>
      <c r="P238" s="35"/>
      <c r="Q238" s="35"/>
      <c r="R238" s="35"/>
      <c r="S238" s="35"/>
      <c r="T238" s="35"/>
      <c r="U238" s="35"/>
      <c r="V238" s="35"/>
      <c r="W238" s="35"/>
      <c r="X238" s="35"/>
      <c r="Y238" s="36"/>
      <c r="Z238" s="34"/>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row>
  </sheetData>
  <mergeCells count="365">
    <mergeCell ref="AH11:AH12"/>
    <mergeCell ref="AE11:AE12"/>
    <mergeCell ref="AF11:AF12"/>
    <mergeCell ref="AG11:AG12"/>
    <mergeCell ref="AA11:AA12"/>
    <mergeCell ref="N18:N19"/>
    <mergeCell ref="O18:O19"/>
    <mergeCell ref="V1:Y1"/>
    <mergeCell ref="V2:Y2"/>
    <mergeCell ref="V3:Y3"/>
    <mergeCell ref="V4:Y4"/>
    <mergeCell ref="V5:Y5"/>
    <mergeCell ref="A7:Y7"/>
    <mergeCell ref="AE7:AH7"/>
    <mergeCell ref="AE8:AE9"/>
    <mergeCell ref="AF8:AF9"/>
    <mergeCell ref="AG8:AG9"/>
    <mergeCell ref="AH8:AH9"/>
    <mergeCell ref="Y18:Y19"/>
    <mergeCell ref="A13:Y13"/>
    <mergeCell ref="A15:Y15"/>
    <mergeCell ref="A16:Y16"/>
    <mergeCell ref="A17:A19"/>
    <mergeCell ref="B17:Y17"/>
    <mergeCell ref="A231:O231"/>
    <mergeCell ref="P231:Q231"/>
    <mergeCell ref="R231:T231"/>
    <mergeCell ref="AD7:AD9"/>
    <mergeCell ref="AB11:AB12"/>
    <mergeCell ref="AC11:AC12"/>
    <mergeCell ref="AD11:AD12"/>
    <mergeCell ref="A10:Y10"/>
    <mergeCell ref="L11:P11"/>
    <mergeCell ref="Q11:R11"/>
    <mergeCell ref="AB7:AB9"/>
    <mergeCell ref="AC7:AC9"/>
    <mergeCell ref="A9:Y9"/>
    <mergeCell ref="Z7:Z9"/>
    <mergeCell ref="AA7:AA9"/>
    <mergeCell ref="Z11:Z12"/>
    <mergeCell ref="J18:J19"/>
    <mergeCell ref="AA18:AA19"/>
    <mergeCell ref="U18:U19"/>
    <mergeCell ref="V18:V19"/>
    <mergeCell ref="AB18:AB19"/>
    <mergeCell ref="AA17:AX17"/>
    <mergeCell ref="Q18:Q19"/>
    <mergeCell ref="R18:R19"/>
    <mergeCell ref="B18:B19"/>
    <mergeCell ref="C18:C19"/>
    <mergeCell ref="D18:D19"/>
    <mergeCell ref="H18:H19"/>
    <mergeCell ref="I18:I19"/>
    <mergeCell ref="P18:P19"/>
    <mergeCell ref="E18:E19"/>
    <mergeCell ref="L18:L19"/>
    <mergeCell ref="F18:F19"/>
    <mergeCell ref="G18:G19"/>
    <mergeCell ref="K18:K19"/>
    <mergeCell ref="M18:M19"/>
    <mergeCell ref="AT18:AT19"/>
    <mergeCell ref="AC18:AC19"/>
    <mergeCell ref="AD18:AD19"/>
    <mergeCell ref="AE18:AE19"/>
    <mergeCell ref="AF18:AF19"/>
    <mergeCell ref="AG18:AG19"/>
    <mergeCell ref="AN18:AN19"/>
    <mergeCell ref="AK18:AK19"/>
    <mergeCell ref="AP18:AP19"/>
    <mergeCell ref="AQ18:AQ19"/>
    <mergeCell ref="AL18:AL19"/>
    <mergeCell ref="AM18:AM19"/>
    <mergeCell ref="AR18:AR19"/>
    <mergeCell ref="AS18:AS19"/>
    <mergeCell ref="AO18:AO19"/>
    <mergeCell ref="AJ18:AJ19"/>
    <mergeCell ref="AH18:AH19"/>
    <mergeCell ref="M53:M54"/>
    <mergeCell ref="P53:P54"/>
    <mergeCell ref="Q53:Q54"/>
    <mergeCell ref="N53:N54"/>
    <mergeCell ref="O53:O54"/>
    <mergeCell ref="AA53:AA54"/>
    <mergeCell ref="AH53:AH54"/>
    <mergeCell ref="R53:R54"/>
    <mergeCell ref="S53:S54"/>
    <mergeCell ref="T53:T54"/>
    <mergeCell ref="W53:W54"/>
    <mergeCell ref="W18:W19"/>
    <mergeCell ref="X18:X19"/>
    <mergeCell ref="S18:S19"/>
    <mergeCell ref="T18:T19"/>
    <mergeCell ref="AW18:AW19"/>
    <mergeCell ref="AX18:AX19"/>
    <mergeCell ref="A52:A54"/>
    <mergeCell ref="B52:Y52"/>
    <mergeCell ref="Z52:Z54"/>
    <mergeCell ref="AA52:AX52"/>
    <mergeCell ref="B53:B54"/>
    <mergeCell ref="C53:C54"/>
    <mergeCell ref="AS53:AS54"/>
    <mergeCell ref="AM53:AM54"/>
    <mergeCell ref="AI18:AI19"/>
    <mergeCell ref="Z17:Z19"/>
    <mergeCell ref="AF53:AF54"/>
    <mergeCell ref="AG53:AG54"/>
    <mergeCell ref="AU18:AU19"/>
    <mergeCell ref="AV18:AV19"/>
    <mergeCell ref="AJ53:AJ54"/>
    <mergeCell ref="AL53:AL54"/>
    <mergeCell ref="AI53:AI54"/>
    <mergeCell ref="AK53:AK54"/>
    <mergeCell ref="E53:E54"/>
    <mergeCell ref="F53:F54"/>
    <mergeCell ref="G53:G54"/>
    <mergeCell ref="H53:H54"/>
    <mergeCell ref="D53:D54"/>
    <mergeCell ref="S88:S89"/>
    <mergeCell ref="T88:T89"/>
    <mergeCell ref="U88:U89"/>
    <mergeCell ref="AE53:AE54"/>
    <mergeCell ref="AB53:AB54"/>
    <mergeCell ref="AC53:AC54"/>
    <mergeCell ref="AD53:AD54"/>
    <mergeCell ref="AE88:AE89"/>
    <mergeCell ref="Y53:Y54"/>
    <mergeCell ref="I53:I54"/>
    <mergeCell ref="J53:J54"/>
    <mergeCell ref="K53:K54"/>
    <mergeCell ref="L53:L54"/>
    <mergeCell ref="F88:F89"/>
    <mergeCell ref="G88:G89"/>
    <mergeCell ref="L88:L89"/>
    <mergeCell ref="M88:M89"/>
    <mergeCell ref="U53:U54"/>
    <mergeCell ref="V53:V54"/>
    <mergeCell ref="X53:X54"/>
    <mergeCell ref="B88:B89"/>
    <mergeCell ref="C88:C89"/>
    <mergeCell ref="D88:D89"/>
    <mergeCell ref="E88:E89"/>
    <mergeCell ref="A87:A89"/>
    <mergeCell ref="B87:Y87"/>
    <mergeCell ref="H88:H89"/>
    <mergeCell ref="I88:I89"/>
    <mergeCell ref="J88:J89"/>
    <mergeCell ref="K88:K89"/>
    <mergeCell ref="N88:N89"/>
    <mergeCell ref="O88:O89"/>
    <mergeCell ref="P88:P89"/>
    <mergeCell ref="Y88:Y89"/>
    <mergeCell ref="AX53:AX54"/>
    <mergeCell ref="AN53:AN54"/>
    <mergeCell ref="AO53:AO54"/>
    <mergeCell ref="AP53:AP54"/>
    <mergeCell ref="AQ53:AQ54"/>
    <mergeCell ref="AR53:AR54"/>
    <mergeCell ref="AT53:AT54"/>
    <mergeCell ref="AU53:AU54"/>
    <mergeCell ref="AV53:AV54"/>
    <mergeCell ref="AW53:AW54"/>
    <mergeCell ref="AX88:AX89"/>
    <mergeCell ref="AS88:AS89"/>
    <mergeCell ref="AT88:AT89"/>
    <mergeCell ref="AU88:AU89"/>
    <mergeCell ref="AV88:AV89"/>
    <mergeCell ref="AW88:AW89"/>
    <mergeCell ref="AR88:AR89"/>
    <mergeCell ref="L123:L124"/>
    <mergeCell ref="M123:M124"/>
    <mergeCell ref="N123:N124"/>
    <mergeCell ref="O123:O124"/>
    <mergeCell ref="AC88:AC89"/>
    <mergeCell ref="V88:V89"/>
    <mergeCell ref="AA88:AA89"/>
    <mergeCell ref="AB88:AB89"/>
    <mergeCell ref="AP88:AP89"/>
    <mergeCell ref="AQ88:AQ89"/>
    <mergeCell ref="Z87:Z89"/>
    <mergeCell ref="AA87:AX87"/>
    <mergeCell ref="AJ88:AJ89"/>
    <mergeCell ref="AK88:AK89"/>
    <mergeCell ref="AH88:AH89"/>
    <mergeCell ref="AN88:AN89"/>
    <mergeCell ref="AO88:AO89"/>
    <mergeCell ref="AL88:AL89"/>
    <mergeCell ref="AM88:AM89"/>
    <mergeCell ref="Q88:Q89"/>
    <mergeCell ref="R88:R89"/>
    <mergeCell ref="AF88:AF89"/>
    <mergeCell ref="AG88:AG89"/>
    <mergeCell ref="AD88:AD89"/>
    <mergeCell ref="W88:W89"/>
    <mergeCell ref="X88:X89"/>
    <mergeCell ref="AI88:AI89"/>
    <mergeCell ref="A122:A124"/>
    <mergeCell ref="B122:Y122"/>
    <mergeCell ref="Z122:Z124"/>
    <mergeCell ref="AA122:AX122"/>
    <mergeCell ref="B123:B124"/>
    <mergeCell ref="C123:C124"/>
    <mergeCell ref="D123:D124"/>
    <mergeCell ref="E123:E124"/>
    <mergeCell ref="AH123:AH124"/>
    <mergeCell ref="AO123:AO124"/>
    <mergeCell ref="J123:J124"/>
    <mergeCell ref="K123:K124"/>
    <mergeCell ref="W123:W124"/>
    <mergeCell ref="X123:X124"/>
    <mergeCell ref="Q123:Q124"/>
    <mergeCell ref="R123:R124"/>
    <mergeCell ref="S123:S124"/>
    <mergeCell ref="T123:T124"/>
    <mergeCell ref="F123:F124"/>
    <mergeCell ref="G123:G124"/>
    <mergeCell ref="H123:H124"/>
    <mergeCell ref="I123:I124"/>
    <mergeCell ref="AX123:AX124"/>
    <mergeCell ref="AU123:AU124"/>
    <mergeCell ref="A157:A159"/>
    <mergeCell ref="B157:Y157"/>
    <mergeCell ref="Z157:Z159"/>
    <mergeCell ref="AA157:AX157"/>
    <mergeCell ref="B158:B159"/>
    <mergeCell ref="C158:C159"/>
    <mergeCell ref="O158:O159"/>
    <mergeCell ref="J158:J159"/>
    <mergeCell ref="K158:K159"/>
    <mergeCell ref="AH158:AH159"/>
    <mergeCell ref="I158:I159"/>
    <mergeCell ref="S158:S159"/>
    <mergeCell ref="Y158:Y159"/>
    <mergeCell ref="AA158:AA159"/>
    <mergeCell ref="X158:X159"/>
    <mergeCell ref="AV123:AV124"/>
    <mergeCell ref="AW123:AW124"/>
    <mergeCell ref="W158:W159"/>
    <mergeCell ref="AR123:AR124"/>
    <mergeCell ref="AS123:AS124"/>
    <mergeCell ref="AQ123:AQ124"/>
    <mergeCell ref="AC123:AC124"/>
    <mergeCell ref="T158:T159"/>
    <mergeCell ref="D158:D159"/>
    <mergeCell ref="E158:E159"/>
    <mergeCell ref="F158:F159"/>
    <mergeCell ref="G158:G159"/>
    <mergeCell ref="H158:H159"/>
    <mergeCell ref="M158:M159"/>
    <mergeCell ref="N158:N159"/>
    <mergeCell ref="AT123:AT124"/>
    <mergeCell ref="AJ123:AJ124"/>
    <mergeCell ref="AK123:AK124"/>
    <mergeCell ref="AL123:AL124"/>
    <mergeCell ref="AM123:AM124"/>
    <mergeCell ref="AF158:AF159"/>
    <mergeCell ref="AG158:AG159"/>
    <mergeCell ref="AR158:AR159"/>
    <mergeCell ref="V158:V159"/>
    <mergeCell ref="AM158:AM159"/>
    <mergeCell ref="AC158:AC159"/>
    <mergeCell ref="AP123:AP124"/>
    <mergeCell ref="U123:U124"/>
    <mergeCell ref="V123:V124"/>
    <mergeCell ref="P158:P159"/>
    <mergeCell ref="Q158:Q159"/>
    <mergeCell ref="R158:R159"/>
    <mergeCell ref="AD123:AD124"/>
    <mergeCell ref="AE123:AE124"/>
    <mergeCell ref="AN158:AN159"/>
    <mergeCell ref="AN123:AN124"/>
    <mergeCell ref="P123:P124"/>
    <mergeCell ref="Y123:Y124"/>
    <mergeCell ref="AA123:AA124"/>
    <mergeCell ref="AB123:AB124"/>
    <mergeCell ref="AG123:AG124"/>
    <mergeCell ref="AI123:AI124"/>
    <mergeCell ref="AF123:AF124"/>
    <mergeCell ref="U158:U159"/>
    <mergeCell ref="AE158:AE159"/>
    <mergeCell ref="AB158:AB159"/>
    <mergeCell ref="AM193:AM194"/>
    <mergeCell ref="AI158:AI159"/>
    <mergeCell ref="AJ158:AJ159"/>
    <mergeCell ref="AK158:AK159"/>
    <mergeCell ref="AL158:AL159"/>
    <mergeCell ref="AX158:AX159"/>
    <mergeCell ref="B192:Y192"/>
    <mergeCell ref="Z192:Z194"/>
    <mergeCell ref="AA192:AX192"/>
    <mergeCell ref="B193:B194"/>
    <mergeCell ref="C193:C194"/>
    <mergeCell ref="AD158:AD159"/>
    <mergeCell ref="AS158:AS159"/>
    <mergeCell ref="AT158:AT159"/>
    <mergeCell ref="L158:L159"/>
    <mergeCell ref="AW158:AW159"/>
    <mergeCell ref="AO158:AO159"/>
    <mergeCell ref="AP158:AP159"/>
    <mergeCell ref="AU158:AU159"/>
    <mergeCell ref="AV158:AV159"/>
    <mergeCell ref="AQ158:AQ159"/>
    <mergeCell ref="A229:Q229"/>
    <mergeCell ref="R229:Y229"/>
    <mergeCell ref="N193:N194"/>
    <mergeCell ref="O193:O194"/>
    <mergeCell ref="E193:E194"/>
    <mergeCell ref="F193:F194"/>
    <mergeCell ref="G193:G194"/>
    <mergeCell ref="J193:J194"/>
    <mergeCell ref="K193:K194"/>
    <mergeCell ref="L193:L194"/>
    <mergeCell ref="M193:M194"/>
    <mergeCell ref="A228:Q228"/>
    <mergeCell ref="R228:Y228"/>
    <mergeCell ref="Y193:Y194"/>
    <mergeCell ref="T193:T194"/>
    <mergeCell ref="U193:U194"/>
    <mergeCell ref="R193:R194"/>
    <mergeCell ref="S193:S194"/>
    <mergeCell ref="W193:W194"/>
    <mergeCell ref="X193:X194"/>
    <mergeCell ref="A192:A194"/>
    <mergeCell ref="AX193:AX194"/>
    <mergeCell ref="AO193:AO194"/>
    <mergeCell ref="AP193:AP194"/>
    <mergeCell ref="AQ193:AQ194"/>
    <mergeCell ref="AR193:AR194"/>
    <mergeCell ref="AV193:AV194"/>
    <mergeCell ref="AK193:AK194"/>
    <mergeCell ref="AL193:AL194"/>
    <mergeCell ref="J236:O236"/>
    <mergeCell ref="P236:T236"/>
    <mergeCell ref="U236:Y236"/>
    <mergeCell ref="Z233:Z234"/>
    <mergeCell ref="P235:T235"/>
    <mergeCell ref="U235:Y235"/>
    <mergeCell ref="A233:Y233"/>
    <mergeCell ref="A236:I236"/>
    <mergeCell ref="A235:I235"/>
    <mergeCell ref="J235:O235"/>
    <mergeCell ref="AA233:AD233"/>
    <mergeCell ref="A234:Y234"/>
    <mergeCell ref="V193:V194"/>
    <mergeCell ref="H193:H194"/>
    <mergeCell ref="I193:I194"/>
    <mergeCell ref="D193:D194"/>
    <mergeCell ref="AF193:AF194"/>
    <mergeCell ref="AJ193:AJ194"/>
    <mergeCell ref="Q193:Q194"/>
    <mergeCell ref="A227:Q227"/>
    <mergeCell ref="R227:Y227"/>
    <mergeCell ref="AC193:AC194"/>
    <mergeCell ref="P193:P194"/>
    <mergeCell ref="AW193:AW194"/>
    <mergeCell ref="AI193:AI194"/>
    <mergeCell ref="AU193:AU194"/>
    <mergeCell ref="AG193:AG194"/>
    <mergeCell ref="AH193:AH194"/>
    <mergeCell ref="AS193:AS194"/>
    <mergeCell ref="AT193:AT194"/>
    <mergeCell ref="AN193:AN194"/>
    <mergeCell ref="AE193:AE194"/>
    <mergeCell ref="AD193:AD194"/>
    <mergeCell ref="AB193:AB194"/>
    <mergeCell ref="AA193:AA194"/>
  </mergeCells>
  <phoneticPr fontId="59" type="noConversion"/>
  <pageMargins left="0.7" right="0.7" top="0.75" bottom="0.75" header="0.3" footer="0.3"/>
  <pageSetup paperSize="9" scale="41" orientation="landscape" r:id="rId1"/>
  <rowBreaks count="5" manualBreakCount="5">
    <brk id="50" max="24" man="1"/>
    <brk id="85" max="24" man="1"/>
    <brk id="120" max="24" man="1"/>
    <brk id="156" max="24" man="1"/>
    <brk id="190" max="24" man="1"/>
  </rowBreaks>
</worksheet>
</file>

<file path=xl/worksheets/sheet7.xml><?xml version="1.0" encoding="utf-8"?>
<worksheet xmlns="http://schemas.openxmlformats.org/spreadsheetml/2006/main" xmlns:r="http://schemas.openxmlformats.org/officeDocument/2006/relationships">
  <sheetPr>
    <tabColor theme="7" tint="0.79998168889431442"/>
  </sheetPr>
  <dimension ref="A1:F805"/>
  <sheetViews>
    <sheetView topLeftCell="A7" zoomScaleNormal="100" workbookViewId="0">
      <selection activeCell="B8" sqref="B8"/>
    </sheetView>
  </sheetViews>
  <sheetFormatPr defaultRowHeight="14.25"/>
  <cols>
    <col min="1" max="1" width="76.85546875" style="146" customWidth="1"/>
    <col min="2" max="2" width="52.42578125" style="146" customWidth="1"/>
    <col min="3" max="3" width="26.85546875" style="146" customWidth="1"/>
    <col min="4" max="5" width="34" style="146" customWidth="1"/>
    <col min="6" max="6" width="28.7109375" style="146" customWidth="1"/>
    <col min="7" max="16384" width="9.140625" style="146"/>
  </cols>
  <sheetData>
    <row r="1" spans="1:2" ht="12.75" customHeight="1">
      <c r="A1" s="58"/>
    </row>
    <row r="2" spans="1:2" ht="15.75">
      <c r="A2" s="58" t="s">
        <v>68</v>
      </c>
    </row>
    <row r="3" spans="1:2" ht="15.75">
      <c r="A3" s="58" t="s">
        <v>69</v>
      </c>
      <c r="B3" s="59" t="s">
        <v>381</v>
      </c>
    </row>
    <row r="4" spans="1:2" ht="15.75">
      <c r="A4" s="58" t="s">
        <v>70</v>
      </c>
      <c r="B4" s="59" t="s">
        <v>144</v>
      </c>
    </row>
    <row r="5" spans="1:2" ht="15.75">
      <c r="A5" s="58" t="s">
        <v>71</v>
      </c>
      <c r="B5" s="59" t="s">
        <v>145</v>
      </c>
    </row>
    <row r="6" spans="1:2" ht="15.75">
      <c r="A6" s="58"/>
      <c r="B6" s="59"/>
    </row>
    <row r="7" spans="1:2">
      <c r="A7" s="147"/>
    </row>
    <row r="8" spans="1:2" ht="15.75">
      <c r="A8" s="60"/>
    </row>
    <row r="9" spans="1:2" ht="51" customHeight="1">
      <c r="A9" s="148" t="s">
        <v>146</v>
      </c>
      <c r="B9" s="149"/>
    </row>
    <row r="10" spans="1:2" ht="38.25" customHeight="1">
      <c r="A10" s="150" t="s">
        <v>72</v>
      </c>
      <c r="B10" s="165"/>
    </row>
    <row r="11" spans="1:2" ht="12.75" customHeight="1">
      <c r="A11" s="151" t="s">
        <v>73</v>
      </c>
      <c r="B11" s="165" t="s">
        <v>382</v>
      </c>
    </row>
    <row r="12" spans="1:2" ht="12.75" customHeight="1">
      <c r="A12" s="151" t="s">
        <v>74</v>
      </c>
      <c r="B12" s="165" t="s">
        <v>383</v>
      </c>
    </row>
    <row r="13" spans="1:2" ht="12.75" customHeight="1">
      <c r="A13" s="151" t="s">
        <v>75</v>
      </c>
      <c r="B13" s="165" t="s">
        <v>384</v>
      </c>
    </row>
    <row r="14" spans="1:2" ht="38.25" customHeight="1">
      <c r="A14" s="150" t="s">
        <v>76</v>
      </c>
      <c r="B14" s="165"/>
    </row>
    <row r="15" spans="1:2" ht="12.75" customHeight="1">
      <c r="A15" s="152" t="s">
        <v>73</v>
      </c>
      <c r="B15" s="165" t="s">
        <v>382</v>
      </c>
    </row>
    <row r="16" spans="1:2" ht="12.75" customHeight="1">
      <c r="A16" s="152" t="s">
        <v>77</v>
      </c>
      <c r="B16" s="165" t="s">
        <v>385</v>
      </c>
    </row>
    <row r="17" spans="1:2" ht="30" customHeight="1">
      <c r="A17" s="108" t="s">
        <v>147</v>
      </c>
      <c r="B17" s="166"/>
    </row>
    <row r="18" spans="1:2" ht="12.75" customHeight="1">
      <c r="A18" s="153" t="s">
        <v>73</v>
      </c>
      <c r="B18" s="167" t="s">
        <v>382</v>
      </c>
    </row>
    <row r="19" spans="1:2" ht="12.75" customHeight="1">
      <c r="A19" s="153" t="s">
        <v>74</v>
      </c>
      <c r="B19" s="167" t="s">
        <v>386</v>
      </c>
    </row>
    <row r="20" spans="1:2" ht="12.75" customHeight="1">
      <c r="A20" s="153" t="s">
        <v>75</v>
      </c>
      <c r="B20" s="167" t="s">
        <v>387</v>
      </c>
    </row>
    <row r="21" spans="1:2" ht="30" customHeight="1">
      <c r="A21" s="108" t="s">
        <v>147</v>
      </c>
      <c r="B21" s="166"/>
    </row>
    <row r="22" spans="1:2" ht="12.75" customHeight="1">
      <c r="A22" s="153" t="s">
        <v>73</v>
      </c>
      <c r="B22" s="166" t="s">
        <v>382</v>
      </c>
    </row>
    <row r="23" spans="1:2" ht="12.75" customHeight="1">
      <c r="A23" s="153" t="s">
        <v>77</v>
      </c>
      <c r="B23" s="166" t="s">
        <v>388</v>
      </c>
    </row>
    <row r="24" spans="1:2" ht="14.25" customHeight="1">
      <c r="A24" s="154" t="s">
        <v>148</v>
      </c>
      <c r="B24" s="149" t="s">
        <v>389</v>
      </c>
    </row>
    <row r="25" spans="1:2" ht="38.25" customHeight="1">
      <c r="A25" s="154" t="s">
        <v>149</v>
      </c>
      <c r="B25" s="149" t="s">
        <v>390</v>
      </c>
    </row>
    <row r="26" spans="1:2" ht="12.75" customHeight="1">
      <c r="A26" s="155"/>
      <c r="B26" s="156"/>
    </row>
    <row r="27" spans="1:2" ht="12.75" customHeight="1">
      <c r="A27" s="157"/>
      <c r="B27" s="158"/>
    </row>
    <row r="28" spans="1:2" ht="12.75" customHeight="1">
      <c r="A28" s="147"/>
      <c r="B28" s="158"/>
    </row>
    <row r="29" spans="1:2" ht="15.75" customHeight="1">
      <c r="A29" s="38"/>
      <c r="B29" s="59"/>
    </row>
    <row r="30" spans="1:2" ht="25.5" customHeight="1">
      <c r="A30" s="148" t="s">
        <v>150</v>
      </c>
      <c r="B30" s="149" t="s">
        <v>391</v>
      </c>
    </row>
    <row r="31" spans="1:2" ht="38.25" customHeight="1">
      <c r="A31" s="148" t="s">
        <v>151</v>
      </c>
      <c r="B31" s="149" t="s">
        <v>392</v>
      </c>
    </row>
    <row r="32" spans="1:2" ht="12.75" customHeight="1">
      <c r="A32" s="155"/>
      <c r="B32" s="159"/>
    </row>
    <row r="33" spans="1:6" ht="12.75" customHeight="1">
      <c r="A33" s="157"/>
      <c r="B33" s="160"/>
    </row>
    <row r="34" spans="1:6" ht="12.75" customHeight="1">
      <c r="A34" s="157"/>
      <c r="B34" s="160"/>
    </row>
    <row r="35" spans="1:6" ht="12.75" customHeight="1">
      <c r="A35" s="157"/>
      <c r="B35" s="160"/>
    </row>
    <row r="36" spans="1:6" ht="15.75" customHeight="1">
      <c r="A36" s="163"/>
      <c r="B36" s="38"/>
    </row>
    <row r="37" spans="1:6" ht="38.25" customHeight="1">
      <c r="A37" s="148" t="s">
        <v>152</v>
      </c>
      <c r="B37" s="149" t="s">
        <v>393</v>
      </c>
    </row>
    <row r="38" spans="1:6" ht="38.25" customHeight="1">
      <c r="A38" s="148" t="s">
        <v>153</v>
      </c>
      <c r="B38" s="149" t="s">
        <v>394</v>
      </c>
    </row>
    <row r="39" spans="1:6" ht="14.25" customHeight="1"/>
    <row r="40" spans="1:6" ht="147.75" customHeight="1">
      <c r="A40" s="161" t="s">
        <v>78</v>
      </c>
      <c r="B40" s="161" t="s">
        <v>79</v>
      </c>
      <c r="C40" s="149" t="s">
        <v>154</v>
      </c>
      <c r="D40" s="149" t="s">
        <v>155</v>
      </c>
      <c r="E40" s="149" t="s">
        <v>156</v>
      </c>
      <c r="F40" s="149" t="s">
        <v>157</v>
      </c>
    </row>
    <row r="41" spans="1:6" ht="14.25" customHeight="1">
      <c r="A41" s="29" t="s">
        <v>395</v>
      </c>
      <c r="B41" s="29">
        <v>0</v>
      </c>
      <c r="C41" s="29" t="s">
        <v>298</v>
      </c>
      <c r="D41" s="29" t="s">
        <v>396</v>
      </c>
      <c r="E41" s="29" t="s">
        <v>80</v>
      </c>
      <c r="F41" s="29" t="s">
        <v>397</v>
      </c>
    </row>
    <row r="42" spans="1:6" ht="14.25" customHeight="1">
      <c r="A42" s="29" t="s">
        <v>395</v>
      </c>
      <c r="B42" s="29">
        <v>1</v>
      </c>
      <c r="C42" s="29" t="s">
        <v>398</v>
      </c>
      <c r="D42" s="29" t="s">
        <v>399</v>
      </c>
      <c r="E42" s="29" t="s">
        <v>80</v>
      </c>
      <c r="F42" s="29" t="s">
        <v>400</v>
      </c>
    </row>
    <row r="43" spans="1:6" ht="14.25" customHeight="1">
      <c r="A43" s="29" t="s">
        <v>395</v>
      </c>
      <c r="B43" s="29">
        <v>2</v>
      </c>
      <c r="C43" s="29" t="s">
        <v>401</v>
      </c>
      <c r="D43" s="29" t="s">
        <v>402</v>
      </c>
      <c r="E43" s="29" t="s">
        <v>80</v>
      </c>
      <c r="F43" s="29" t="s">
        <v>403</v>
      </c>
    </row>
    <row r="44" spans="1:6" ht="14.25" customHeight="1">
      <c r="A44" s="29" t="s">
        <v>395</v>
      </c>
      <c r="B44" s="29">
        <v>3</v>
      </c>
      <c r="C44" s="29" t="s">
        <v>404</v>
      </c>
      <c r="D44" s="29" t="s">
        <v>405</v>
      </c>
      <c r="E44" s="29" t="s">
        <v>80</v>
      </c>
      <c r="F44" s="29" t="s">
        <v>406</v>
      </c>
    </row>
    <row r="45" spans="1:6" ht="14.25" customHeight="1">
      <c r="A45" s="29" t="s">
        <v>395</v>
      </c>
      <c r="B45" s="29">
        <v>4</v>
      </c>
      <c r="C45" s="29" t="s">
        <v>407</v>
      </c>
      <c r="D45" s="29" t="s">
        <v>408</v>
      </c>
      <c r="E45" s="29" t="s">
        <v>80</v>
      </c>
      <c r="F45" s="29" t="s">
        <v>409</v>
      </c>
    </row>
    <row r="46" spans="1:6" ht="14.25" customHeight="1">
      <c r="A46" s="29" t="s">
        <v>395</v>
      </c>
      <c r="B46" s="29">
        <v>5</v>
      </c>
      <c r="C46" s="29" t="s">
        <v>410</v>
      </c>
      <c r="D46" s="29" t="s">
        <v>411</v>
      </c>
      <c r="E46" s="29" t="s">
        <v>80</v>
      </c>
      <c r="F46" s="29" t="s">
        <v>412</v>
      </c>
    </row>
    <row r="47" spans="1:6" ht="14.25" customHeight="1">
      <c r="A47" s="29" t="s">
        <v>395</v>
      </c>
      <c r="B47" s="29">
        <v>6</v>
      </c>
      <c r="C47" s="29" t="s">
        <v>413</v>
      </c>
      <c r="D47" s="29" t="s">
        <v>414</v>
      </c>
      <c r="E47" s="29" t="s">
        <v>80</v>
      </c>
      <c r="F47" s="29" t="s">
        <v>415</v>
      </c>
    </row>
    <row r="48" spans="1:6" ht="14.25" customHeight="1">
      <c r="A48" s="29" t="s">
        <v>395</v>
      </c>
      <c r="B48" s="29">
        <v>7</v>
      </c>
      <c r="C48" s="29" t="s">
        <v>416</v>
      </c>
      <c r="D48" s="29" t="s">
        <v>417</v>
      </c>
      <c r="E48" s="29" t="s">
        <v>80</v>
      </c>
      <c r="F48" s="29" t="s">
        <v>283</v>
      </c>
    </row>
    <row r="49" spans="1:6" ht="14.25" customHeight="1">
      <c r="A49" s="29" t="s">
        <v>395</v>
      </c>
      <c r="B49" s="29">
        <v>8</v>
      </c>
      <c r="C49" s="29" t="s">
        <v>418</v>
      </c>
      <c r="D49" s="29" t="s">
        <v>80</v>
      </c>
      <c r="E49" s="29" t="s">
        <v>419</v>
      </c>
      <c r="F49" s="29" t="s">
        <v>420</v>
      </c>
    </row>
    <row r="50" spans="1:6" ht="14.25" customHeight="1">
      <c r="A50" s="29" t="s">
        <v>395</v>
      </c>
      <c r="B50" s="29">
        <v>9</v>
      </c>
      <c r="C50" s="29" t="s">
        <v>421</v>
      </c>
      <c r="D50" s="29" t="s">
        <v>422</v>
      </c>
      <c r="E50" s="29" t="s">
        <v>80</v>
      </c>
      <c r="F50" s="29" t="s">
        <v>423</v>
      </c>
    </row>
    <row r="51" spans="1:6" ht="14.25" customHeight="1">
      <c r="A51" s="29" t="s">
        <v>395</v>
      </c>
      <c r="B51" s="29">
        <v>10</v>
      </c>
      <c r="C51" s="29" t="s">
        <v>424</v>
      </c>
      <c r="D51" s="29" t="s">
        <v>80</v>
      </c>
      <c r="E51" s="29" t="s">
        <v>425</v>
      </c>
      <c r="F51" s="29" t="s">
        <v>426</v>
      </c>
    </row>
    <row r="52" spans="1:6" ht="14.25" customHeight="1">
      <c r="A52" s="29" t="s">
        <v>395</v>
      </c>
      <c r="B52" s="29">
        <v>11</v>
      </c>
      <c r="C52" s="29" t="s">
        <v>427</v>
      </c>
      <c r="D52" s="29" t="s">
        <v>342</v>
      </c>
      <c r="E52" s="29" t="s">
        <v>80</v>
      </c>
      <c r="F52" s="29" t="s">
        <v>428</v>
      </c>
    </row>
    <row r="53" spans="1:6" ht="14.25" customHeight="1">
      <c r="A53" s="29" t="s">
        <v>395</v>
      </c>
      <c r="B53" s="29">
        <v>12</v>
      </c>
      <c r="C53" s="29" t="s">
        <v>429</v>
      </c>
      <c r="D53" s="29" t="s">
        <v>80</v>
      </c>
      <c r="E53" s="29" t="s">
        <v>430</v>
      </c>
      <c r="F53" s="29" t="s">
        <v>431</v>
      </c>
    </row>
    <row r="54" spans="1:6" ht="14.25" customHeight="1">
      <c r="A54" s="29" t="s">
        <v>395</v>
      </c>
      <c r="B54" s="29">
        <v>13</v>
      </c>
      <c r="C54" s="29" t="s">
        <v>432</v>
      </c>
      <c r="D54" s="29" t="s">
        <v>433</v>
      </c>
      <c r="E54" s="29" t="s">
        <v>80</v>
      </c>
      <c r="F54" s="29" t="s">
        <v>434</v>
      </c>
    </row>
    <row r="55" spans="1:6" ht="14.25" customHeight="1">
      <c r="A55" s="29" t="s">
        <v>395</v>
      </c>
      <c r="B55" s="29">
        <v>14</v>
      </c>
      <c r="C55" s="29" t="s">
        <v>435</v>
      </c>
      <c r="D55" s="29" t="s">
        <v>436</v>
      </c>
      <c r="E55" s="29" t="s">
        <v>80</v>
      </c>
      <c r="F55" s="29" t="s">
        <v>437</v>
      </c>
    </row>
    <row r="56" spans="1:6" ht="14.25" customHeight="1">
      <c r="A56" s="29" t="s">
        <v>395</v>
      </c>
      <c r="B56" s="29">
        <v>15</v>
      </c>
      <c r="C56" s="29" t="s">
        <v>438</v>
      </c>
      <c r="D56" s="29" t="s">
        <v>439</v>
      </c>
      <c r="E56" s="29" t="s">
        <v>80</v>
      </c>
      <c r="F56" s="29" t="s">
        <v>440</v>
      </c>
    </row>
    <row r="57" spans="1:6" ht="14.25" customHeight="1">
      <c r="A57" s="29" t="s">
        <v>395</v>
      </c>
      <c r="B57" s="29">
        <v>16</v>
      </c>
      <c r="C57" s="29" t="s">
        <v>252</v>
      </c>
      <c r="D57" s="29" t="s">
        <v>441</v>
      </c>
      <c r="E57" s="29" t="s">
        <v>80</v>
      </c>
      <c r="F57" s="29" t="s">
        <v>442</v>
      </c>
    </row>
    <row r="58" spans="1:6" ht="14.25" customHeight="1">
      <c r="A58" s="29" t="s">
        <v>395</v>
      </c>
      <c r="B58" s="29">
        <v>17</v>
      </c>
      <c r="C58" s="29" t="s">
        <v>443</v>
      </c>
      <c r="D58" s="29" t="s">
        <v>444</v>
      </c>
      <c r="E58" s="29" t="s">
        <v>80</v>
      </c>
      <c r="F58" s="29" t="s">
        <v>445</v>
      </c>
    </row>
    <row r="59" spans="1:6" ht="14.25" customHeight="1">
      <c r="A59" s="29" t="s">
        <v>395</v>
      </c>
      <c r="B59" s="29">
        <v>18</v>
      </c>
      <c r="C59" s="29" t="s">
        <v>446</v>
      </c>
      <c r="D59" s="29" t="s">
        <v>447</v>
      </c>
      <c r="E59" s="29" t="s">
        <v>80</v>
      </c>
      <c r="F59" s="29" t="s">
        <v>448</v>
      </c>
    </row>
    <row r="60" spans="1:6" ht="14.25" customHeight="1">
      <c r="A60" s="29" t="s">
        <v>395</v>
      </c>
      <c r="B60" s="29">
        <v>19</v>
      </c>
      <c r="C60" s="29" t="s">
        <v>449</v>
      </c>
      <c r="D60" s="29" t="s">
        <v>450</v>
      </c>
      <c r="E60" s="29" t="s">
        <v>80</v>
      </c>
      <c r="F60" s="29" t="s">
        <v>451</v>
      </c>
    </row>
    <row r="61" spans="1:6" ht="14.25" customHeight="1">
      <c r="A61" s="29" t="s">
        <v>395</v>
      </c>
      <c r="B61" s="29">
        <v>20</v>
      </c>
      <c r="C61" s="29" t="s">
        <v>452</v>
      </c>
      <c r="D61" s="29" t="s">
        <v>453</v>
      </c>
      <c r="E61" s="29" t="s">
        <v>80</v>
      </c>
      <c r="F61" s="29" t="s">
        <v>454</v>
      </c>
    </row>
    <row r="62" spans="1:6" ht="14.25" customHeight="1">
      <c r="A62" s="29" t="s">
        <v>395</v>
      </c>
      <c r="B62" s="29">
        <v>21</v>
      </c>
      <c r="C62" s="29" t="s">
        <v>455</v>
      </c>
      <c r="D62" s="29" t="s">
        <v>456</v>
      </c>
      <c r="E62" s="29" t="s">
        <v>80</v>
      </c>
      <c r="F62" s="29" t="s">
        <v>457</v>
      </c>
    </row>
    <row r="63" spans="1:6" ht="14.25" customHeight="1">
      <c r="A63" s="29" t="s">
        <v>395</v>
      </c>
      <c r="B63" s="29">
        <v>22</v>
      </c>
      <c r="C63" s="29" t="s">
        <v>458</v>
      </c>
      <c r="D63" s="29" t="s">
        <v>459</v>
      </c>
      <c r="E63" s="29" t="s">
        <v>80</v>
      </c>
      <c r="F63" s="29" t="s">
        <v>460</v>
      </c>
    </row>
    <row r="64" spans="1:6" ht="14.25" customHeight="1">
      <c r="A64" s="29" t="s">
        <v>395</v>
      </c>
      <c r="B64" s="29">
        <v>23</v>
      </c>
      <c r="C64" s="29" t="s">
        <v>461</v>
      </c>
      <c r="D64" s="29" t="s">
        <v>462</v>
      </c>
      <c r="E64" s="29" t="s">
        <v>80</v>
      </c>
      <c r="F64" s="29" t="s">
        <v>463</v>
      </c>
    </row>
    <row r="65" spans="1:6" ht="14.25" customHeight="1">
      <c r="A65" s="29" t="s">
        <v>464</v>
      </c>
      <c r="B65" s="29">
        <v>0</v>
      </c>
      <c r="C65" s="29" t="s">
        <v>465</v>
      </c>
      <c r="D65" s="29" t="s">
        <v>466</v>
      </c>
      <c r="E65" s="29" t="s">
        <v>80</v>
      </c>
      <c r="F65" s="29" t="s">
        <v>258</v>
      </c>
    </row>
    <row r="66" spans="1:6" ht="14.25" customHeight="1">
      <c r="A66" s="29" t="s">
        <v>464</v>
      </c>
      <c r="B66" s="29">
        <v>1</v>
      </c>
      <c r="C66" s="29" t="s">
        <v>467</v>
      </c>
      <c r="D66" s="29" t="s">
        <v>468</v>
      </c>
      <c r="E66" s="29" t="s">
        <v>80</v>
      </c>
      <c r="F66" s="29" t="s">
        <v>469</v>
      </c>
    </row>
    <row r="67" spans="1:6" ht="14.25" customHeight="1">
      <c r="A67" s="29" t="s">
        <v>464</v>
      </c>
      <c r="B67" s="29">
        <v>2</v>
      </c>
      <c r="C67" s="29" t="s">
        <v>470</v>
      </c>
      <c r="D67" s="29" t="s">
        <v>471</v>
      </c>
      <c r="E67" s="29" t="s">
        <v>80</v>
      </c>
      <c r="F67" s="29" t="s">
        <v>472</v>
      </c>
    </row>
    <row r="68" spans="1:6" ht="14.25" customHeight="1">
      <c r="A68" s="29" t="s">
        <v>464</v>
      </c>
      <c r="B68" s="29">
        <v>3</v>
      </c>
      <c r="C68" s="29" t="s">
        <v>473</v>
      </c>
      <c r="D68" s="29" t="s">
        <v>474</v>
      </c>
      <c r="E68" s="29" t="s">
        <v>80</v>
      </c>
      <c r="F68" s="29" t="s">
        <v>475</v>
      </c>
    </row>
    <row r="69" spans="1:6" ht="14.25" customHeight="1">
      <c r="A69" s="29" t="s">
        <v>464</v>
      </c>
      <c r="B69" s="29">
        <v>4</v>
      </c>
      <c r="C69" s="29" t="s">
        <v>476</v>
      </c>
      <c r="D69" s="29" t="s">
        <v>477</v>
      </c>
      <c r="E69" s="29" t="s">
        <v>80</v>
      </c>
      <c r="F69" s="29" t="s">
        <v>478</v>
      </c>
    </row>
    <row r="70" spans="1:6" ht="14.25" customHeight="1">
      <c r="A70" s="29" t="s">
        <v>464</v>
      </c>
      <c r="B70" s="29">
        <v>5</v>
      </c>
      <c r="C70" s="29" t="s">
        <v>479</v>
      </c>
      <c r="D70" s="29" t="s">
        <v>480</v>
      </c>
      <c r="E70" s="29" t="s">
        <v>80</v>
      </c>
      <c r="F70" s="29" t="s">
        <v>481</v>
      </c>
    </row>
    <row r="71" spans="1:6" ht="14.25" customHeight="1">
      <c r="A71" s="29" t="s">
        <v>464</v>
      </c>
      <c r="B71" s="29">
        <v>6</v>
      </c>
      <c r="C71" s="29" t="s">
        <v>482</v>
      </c>
      <c r="D71" s="29" t="s">
        <v>80</v>
      </c>
      <c r="E71" s="29" t="s">
        <v>483</v>
      </c>
      <c r="F71" s="29" t="s">
        <v>484</v>
      </c>
    </row>
    <row r="72" spans="1:6" ht="14.25" customHeight="1">
      <c r="A72" s="29" t="s">
        <v>464</v>
      </c>
      <c r="B72" s="29">
        <v>7</v>
      </c>
      <c r="C72" s="29" t="s">
        <v>485</v>
      </c>
      <c r="D72" s="29" t="s">
        <v>486</v>
      </c>
      <c r="E72" s="29" t="s">
        <v>80</v>
      </c>
      <c r="F72" s="29" t="s">
        <v>487</v>
      </c>
    </row>
    <row r="73" spans="1:6" ht="14.25" customHeight="1">
      <c r="A73" s="29" t="s">
        <v>464</v>
      </c>
      <c r="B73" s="29">
        <v>8</v>
      </c>
      <c r="C73" s="29" t="s">
        <v>488</v>
      </c>
      <c r="D73" s="29" t="s">
        <v>489</v>
      </c>
      <c r="E73" s="29" t="s">
        <v>80</v>
      </c>
      <c r="F73" s="29" t="s">
        <v>490</v>
      </c>
    </row>
    <row r="74" spans="1:6" ht="14.25" customHeight="1">
      <c r="A74" s="29" t="s">
        <v>464</v>
      </c>
      <c r="B74" s="29">
        <v>9</v>
      </c>
      <c r="C74" s="29" t="s">
        <v>491</v>
      </c>
      <c r="D74" s="29" t="s">
        <v>492</v>
      </c>
      <c r="E74" s="29" t="s">
        <v>80</v>
      </c>
      <c r="F74" s="29" t="s">
        <v>493</v>
      </c>
    </row>
    <row r="75" spans="1:6" ht="14.25" customHeight="1">
      <c r="A75" s="29" t="s">
        <v>464</v>
      </c>
      <c r="B75" s="29">
        <v>10</v>
      </c>
      <c r="C75" s="29" t="s">
        <v>494</v>
      </c>
      <c r="D75" s="29" t="s">
        <v>495</v>
      </c>
      <c r="E75" s="29" t="s">
        <v>80</v>
      </c>
      <c r="F75" s="29" t="s">
        <v>237</v>
      </c>
    </row>
    <row r="76" spans="1:6" ht="14.25" customHeight="1">
      <c r="A76" s="29" t="s">
        <v>464</v>
      </c>
      <c r="B76" s="29">
        <v>11</v>
      </c>
      <c r="C76" s="29" t="s">
        <v>496</v>
      </c>
      <c r="D76" s="29" t="s">
        <v>497</v>
      </c>
      <c r="E76" s="29" t="s">
        <v>80</v>
      </c>
      <c r="F76" s="29" t="s">
        <v>498</v>
      </c>
    </row>
    <row r="77" spans="1:6" ht="14.25" customHeight="1">
      <c r="A77" s="29" t="s">
        <v>464</v>
      </c>
      <c r="B77" s="29">
        <v>12</v>
      </c>
      <c r="C77" s="29" t="s">
        <v>499</v>
      </c>
      <c r="D77" s="29" t="s">
        <v>500</v>
      </c>
      <c r="E77" s="29" t="s">
        <v>80</v>
      </c>
      <c r="F77" s="29" t="s">
        <v>501</v>
      </c>
    </row>
    <row r="78" spans="1:6" ht="14.25" customHeight="1">
      <c r="A78" s="29" t="s">
        <v>464</v>
      </c>
      <c r="B78" s="29">
        <v>13</v>
      </c>
      <c r="C78" s="29" t="s">
        <v>502</v>
      </c>
      <c r="D78" s="29" t="s">
        <v>503</v>
      </c>
      <c r="E78" s="29" t="s">
        <v>80</v>
      </c>
      <c r="F78" s="29" t="s">
        <v>504</v>
      </c>
    </row>
    <row r="79" spans="1:6" ht="14.25" customHeight="1">
      <c r="A79" s="29" t="s">
        <v>464</v>
      </c>
      <c r="B79" s="29">
        <v>14</v>
      </c>
      <c r="C79" s="29" t="s">
        <v>505</v>
      </c>
      <c r="D79" s="29" t="s">
        <v>506</v>
      </c>
      <c r="E79" s="29" t="s">
        <v>80</v>
      </c>
      <c r="F79" s="29" t="s">
        <v>507</v>
      </c>
    </row>
    <row r="80" spans="1:6" ht="14.25" customHeight="1">
      <c r="A80" s="29" t="s">
        <v>464</v>
      </c>
      <c r="B80" s="29">
        <v>15</v>
      </c>
      <c r="C80" s="29" t="s">
        <v>508</v>
      </c>
      <c r="D80" s="29" t="s">
        <v>509</v>
      </c>
      <c r="E80" s="29" t="s">
        <v>80</v>
      </c>
      <c r="F80" s="29" t="s">
        <v>510</v>
      </c>
    </row>
    <row r="81" spans="1:6" ht="14.25" customHeight="1">
      <c r="A81" s="29" t="s">
        <v>464</v>
      </c>
      <c r="B81" s="29">
        <v>16</v>
      </c>
      <c r="C81" s="29" t="s">
        <v>511</v>
      </c>
      <c r="D81" s="29" t="s">
        <v>319</v>
      </c>
      <c r="E81" s="29" t="s">
        <v>80</v>
      </c>
      <c r="F81" s="29" t="s">
        <v>512</v>
      </c>
    </row>
    <row r="82" spans="1:6" ht="14.25" customHeight="1">
      <c r="A82" s="29" t="s">
        <v>464</v>
      </c>
      <c r="B82" s="29">
        <v>17</v>
      </c>
      <c r="C82" s="29" t="s">
        <v>513</v>
      </c>
      <c r="D82" s="29" t="s">
        <v>514</v>
      </c>
      <c r="E82" s="29" t="s">
        <v>80</v>
      </c>
      <c r="F82" s="29" t="s">
        <v>515</v>
      </c>
    </row>
    <row r="83" spans="1:6" ht="14.25" customHeight="1">
      <c r="A83" s="29" t="s">
        <v>464</v>
      </c>
      <c r="B83" s="29">
        <v>18</v>
      </c>
      <c r="C83" s="29" t="s">
        <v>516</v>
      </c>
      <c r="D83" s="29" t="s">
        <v>254</v>
      </c>
      <c r="E83" s="29" t="s">
        <v>80</v>
      </c>
      <c r="F83" s="29" t="s">
        <v>517</v>
      </c>
    </row>
    <row r="84" spans="1:6" ht="14.25" customHeight="1">
      <c r="A84" s="29" t="s">
        <v>464</v>
      </c>
      <c r="B84" s="29">
        <v>19</v>
      </c>
      <c r="C84" s="29" t="s">
        <v>518</v>
      </c>
      <c r="D84" s="29" t="s">
        <v>519</v>
      </c>
      <c r="E84" s="29" t="s">
        <v>80</v>
      </c>
      <c r="F84" s="29" t="s">
        <v>520</v>
      </c>
    </row>
    <row r="85" spans="1:6" ht="14.25" customHeight="1">
      <c r="A85" s="29" t="s">
        <v>464</v>
      </c>
      <c r="B85" s="29">
        <v>20</v>
      </c>
      <c r="C85" s="29" t="s">
        <v>521</v>
      </c>
      <c r="D85" s="29" t="s">
        <v>80</v>
      </c>
      <c r="E85" s="29" t="s">
        <v>247</v>
      </c>
      <c r="F85" s="29" t="s">
        <v>522</v>
      </c>
    </row>
    <row r="86" spans="1:6" ht="14.25" customHeight="1">
      <c r="A86" s="29" t="s">
        <v>464</v>
      </c>
      <c r="B86" s="29">
        <v>21</v>
      </c>
      <c r="C86" s="29" t="s">
        <v>523</v>
      </c>
      <c r="D86" s="29" t="s">
        <v>524</v>
      </c>
      <c r="E86" s="29" t="s">
        <v>80</v>
      </c>
      <c r="F86" s="29" t="s">
        <v>525</v>
      </c>
    </row>
    <row r="87" spans="1:6" ht="14.25" customHeight="1">
      <c r="A87" s="29" t="s">
        <v>464</v>
      </c>
      <c r="B87" s="29">
        <v>22</v>
      </c>
      <c r="C87" s="29" t="s">
        <v>526</v>
      </c>
      <c r="D87" s="29" t="s">
        <v>527</v>
      </c>
      <c r="E87" s="29" t="s">
        <v>80</v>
      </c>
      <c r="F87" s="29" t="s">
        <v>528</v>
      </c>
    </row>
    <row r="88" spans="1:6" ht="14.25" customHeight="1">
      <c r="A88" s="29" t="s">
        <v>464</v>
      </c>
      <c r="B88" s="29">
        <v>23</v>
      </c>
      <c r="C88" s="29" t="s">
        <v>529</v>
      </c>
      <c r="D88" s="29" t="s">
        <v>530</v>
      </c>
      <c r="E88" s="29" t="s">
        <v>80</v>
      </c>
      <c r="F88" s="29" t="s">
        <v>531</v>
      </c>
    </row>
    <row r="89" spans="1:6" ht="14.25" customHeight="1">
      <c r="A89" s="29" t="s">
        <v>532</v>
      </c>
      <c r="B89" s="29">
        <v>0</v>
      </c>
      <c r="C89" s="29" t="s">
        <v>533</v>
      </c>
      <c r="D89" s="29" t="s">
        <v>80</v>
      </c>
      <c r="E89" s="29" t="s">
        <v>534</v>
      </c>
      <c r="F89" s="29" t="s">
        <v>535</v>
      </c>
    </row>
    <row r="90" spans="1:6" ht="14.25" customHeight="1">
      <c r="A90" s="29" t="s">
        <v>532</v>
      </c>
      <c r="B90" s="29">
        <v>1</v>
      </c>
      <c r="C90" s="29" t="s">
        <v>536</v>
      </c>
      <c r="D90" s="29" t="s">
        <v>80</v>
      </c>
      <c r="E90" s="29" t="s">
        <v>537</v>
      </c>
      <c r="F90" s="29" t="s">
        <v>538</v>
      </c>
    </row>
    <row r="91" spans="1:6" ht="14.25" customHeight="1">
      <c r="A91" s="29" t="s">
        <v>532</v>
      </c>
      <c r="B91" s="29">
        <v>2</v>
      </c>
      <c r="C91" s="29" t="s">
        <v>539</v>
      </c>
      <c r="D91" s="29" t="s">
        <v>80</v>
      </c>
      <c r="E91" s="29" t="s">
        <v>540</v>
      </c>
      <c r="F91" s="29" t="s">
        <v>541</v>
      </c>
    </row>
    <row r="92" spans="1:6" ht="14.25" customHeight="1">
      <c r="A92" s="29" t="s">
        <v>532</v>
      </c>
      <c r="B92" s="29">
        <v>3</v>
      </c>
      <c r="C92" s="29" t="s">
        <v>542</v>
      </c>
      <c r="D92" s="29" t="s">
        <v>80</v>
      </c>
      <c r="E92" s="29" t="s">
        <v>543</v>
      </c>
      <c r="F92" s="29" t="s">
        <v>544</v>
      </c>
    </row>
    <row r="93" spans="1:6" ht="14.25" customHeight="1">
      <c r="A93" s="29" t="s">
        <v>532</v>
      </c>
      <c r="B93" s="29">
        <v>4</v>
      </c>
      <c r="C93" s="29" t="s">
        <v>545</v>
      </c>
      <c r="D93" s="29" t="s">
        <v>80</v>
      </c>
      <c r="E93" s="29" t="s">
        <v>546</v>
      </c>
      <c r="F93" s="29" t="s">
        <v>547</v>
      </c>
    </row>
    <row r="94" spans="1:6" ht="14.25" customHeight="1">
      <c r="A94" s="29" t="s">
        <v>532</v>
      </c>
      <c r="B94" s="29">
        <v>5</v>
      </c>
      <c r="C94" s="29" t="s">
        <v>548</v>
      </c>
      <c r="D94" s="29" t="s">
        <v>292</v>
      </c>
      <c r="E94" s="29" t="s">
        <v>80</v>
      </c>
      <c r="F94" s="29" t="s">
        <v>549</v>
      </c>
    </row>
    <row r="95" spans="1:6" ht="14.25" customHeight="1">
      <c r="A95" s="29" t="s">
        <v>532</v>
      </c>
      <c r="B95" s="29">
        <v>6</v>
      </c>
      <c r="C95" s="29" t="s">
        <v>550</v>
      </c>
      <c r="D95" s="29" t="s">
        <v>80</v>
      </c>
      <c r="E95" s="29" t="s">
        <v>551</v>
      </c>
      <c r="F95" s="29" t="s">
        <v>552</v>
      </c>
    </row>
    <row r="96" spans="1:6" ht="14.25" customHeight="1">
      <c r="A96" s="29" t="s">
        <v>532</v>
      </c>
      <c r="B96" s="29">
        <v>7</v>
      </c>
      <c r="C96" s="29" t="s">
        <v>344</v>
      </c>
      <c r="D96" s="29" t="s">
        <v>80</v>
      </c>
      <c r="E96" s="29" t="s">
        <v>553</v>
      </c>
      <c r="F96" s="29" t="s">
        <v>554</v>
      </c>
    </row>
    <row r="97" spans="1:6" ht="14.25" customHeight="1">
      <c r="A97" s="29" t="s">
        <v>532</v>
      </c>
      <c r="B97" s="29">
        <v>8</v>
      </c>
      <c r="C97" s="29" t="s">
        <v>555</v>
      </c>
      <c r="D97" s="29" t="s">
        <v>80</v>
      </c>
      <c r="E97" s="29" t="s">
        <v>556</v>
      </c>
      <c r="F97" s="29" t="s">
        <v>557</v>
      </c>
    </row>
    <row r="98" spans="1:6" ht="14.25" customHeight="1">
      <c r="A98" s="29" t="s">
        <v>532</v>
      </c>
      <c r="B98" s="29">
        <v>9</v>
      </c>
      <c r="C98" s="29" t="s">
        <v>558</v>
      </c>
      <c r="D98" s="29" t="s">
        <v>80</v>
      </c>
      <c r="E98" s="29" t="s">
        <v>271</v>
      </c>
      <c r="F98" s="29" t="s">
        <v>559</v>
      </c>
    </row>
    <row r="99" spans="1:6" ht="14.25" customHeight="1">
      <c r="A99" s="29" t="s">
        <v>532</v>
      </c>
      <c r="B99" s="29">
        <v>10</v>
      </c>
      <c r="C99" s="29" t="s">
        <v>560</v>
      </c>
      <c r="D99" s="29" t="s">
        <v>80</v>
      </c>
      <c r="E99" s="29" t="s">
        <v>561</v>
      </c>
      <c r="F99" s="29" t="s">
        <v>562</v>
      </c>
    </row>
    <row r="100" spans="1:6" ht="14.25" customHeight="1">
      <c r="A100" s="29" t="s">
        <v>532</v>
      </c>
      <c r="B100" s="29">
        <v>11</v>
      </c>
      <c r="C100" s="29" t="s">
        <v>563</v>
      </c>
      <c r="D100" s="29" t="s">
        <v>80</v>
      </c>
      <c r="E100" s="29" t="s">
        <v>564</v>
      </c>
      <c r="F100" s="29" t="s">
        <v>565</v>
      </c>
    </row>
    <row r="101" spans="1:6" ht="14.25" customHeight="1">
      <c r="A101" s="29" t="s">
        <v>532</v>
      </c>
      <c r="B101" s="29">
        <v>12</v>
      </c>
      <c r="C101" s="29" t="s">
        <v>566</v>
      </c>
      <c r="D101" s="29" t="s">
        <v>80</v>
      </c>
      <c r="E101" s="29" t="s">
        <v>567</v>
      </c>
      <c r="F101" s="29" t="s">
        <v>568</v>
      </c>
    </row>
    <row r="102" spans="1:6" ht="14.25" customHeight="1">
      <c r="A102" s="29" t="s">
        <v>532</v>
      </c>
      <c r="B102" s="29">
        <v>13</v>
      </c>
      <c r="C102" s="29" t="s">
        <v>569</v>
      </c>
      <c r="D102" s="29" t="s">
        <v>80</v>
      </c>
      <c r="E102" s="29" t="s">
        <v>570</v>
      </c>
      <c r="F102" s="29" t="s">
        <v>571</v>
      </c>
    </row>
    <row r="103" spans="1:6" ht="14.25" customHeight="1">
      <c r="A103" s="29" t="s">
        <v>532</v>
      </c>
      <c r="B103" s="29">
        <v>14</v>
      </c>
      <c r="C103" s="29" t="s">
        <v>572</v>
      </c>
      <c r="D103" s="29" t="s">
        <v>80</v>
      </c>
      <c r="E103" s="29" t="s">
        <v>573</v>
      </c>
      <c r="F103" s="29" t="s">
        <v>574</v>
      </c>
    </row>
    <row r="104" spans="1:6" ht="14.25" customHeight="1">
      <c r="A104" s="29" t="s">
        <v>532</v>
      </c>
      <c r="B104" s="29">
        <v>15</v>
      </c>
      <c r="C104" s="29" t="s">
        <v>575</v>
      </c>
      <c r="D104" s="29" t="s">
        <v>80</v>
      </c>
      <c r="E104" s="29" t="s">
        <v>576</v>
      </c>
      <c r="F104" s="29" t="s">
        <v>577</v>
      </c>
    </row>
    <row r="105" spans="1:6" ht="14.25" customHeight="1">
      <c r="A105" s="29" t="s">
        <v>532</v>
      </c>
      <c r="B105" s="29">
        <v>16</v>
      </c>
      <c r="C105" s="29" t="s">
        <v>578</v>
      </c>
      <c r="D105" s="29" t="s">
        <v>80</v>
      </c>
      <c r="E105" s="29" t="s">
        <v>579</v>
      </c>
      <c r="F105" s="29" t="s">
        <v>580</v>
      </c>
    </row>
    <row r="106" spans="1:6" ht="14.25" customHeight="1">
      <c r="A106" s="29" t="s">
        <v>532</v>
      </c>
      <c r="B106" s="29">
        <v>17</v>
      </c>
      <c r="C106" s="29" t="s">
        <v>581</v>
      </c>
      <c r="D106" s="29" t="s">
        <v>80</v>
      </c>
      <c r="E106" s="29" t="s">
        <v>582</v>
      </c>
      <c r="F106" s="29" t="s">
        <v>583</v>
      </c>
    </row>
    <row r="107" spans="1:6" ht="14.25" customHeight="1">
      <c r="A107" s="29" t="s">
        <v>532</v>
      </c>
      <c r="B107" s="29">
        <v>18</v>
      </c>
      <c r="C107" s="29" t="s">
        <v>584</v>
      </c>
      <c r="D107" s="29" t="s">
        <v>585</v>
      </c>
      <c r="E107" s="29" t="s">
        <v>80</v>
      </c>
      <c r="F107" s="29" t="s">
        <v>586</v>
      </c>
    </row>
    <row r="108" spans="1:6" ht="14.25" customHeight="1">
      <c r="A108" s="29" t="s">
        <v>532</v>
      </c>
      <c r="B108" s="29">
        <v>19</v>
      </c>
      <c r="C108" s="29" t="s">
        <v>587</v>
      </c>
      <c r="D108" s="29" t="s">
        <v>80</v>
      </c>
      <c r="E108" s="29" t="s">
        <v>588</v>
      </c>
      <c r="F108" s="29" t="s">
        <v>589</v>
      </c>
    </row>
    <row r="109" spans="1:6" ht="14.25" customHeight="1">
      <c r="A109" s="29" t="s">
        <v>532</v>
      </c>
      <c r="B109" s="29">
        <v>20</v>
      </c>
      <c r="C109" s="29" t="s">
        <v>590</v>
      </c>
      <c r="D109" s="29" t="s">
        <v>80</v>
      </c>
      <c r="E109" s="29" t="s">
        <v>591</v>
      </c>
      <c r="F109" s="29" t="s">
        <v>592</v>
      </c>
    </row>
    <row r="110" spans="1:6" ht="14.25" customHeight="1">
      <c r="A110" s="29" t="s">
        <v>532</v>
      </c>
      <c r="B110" s="29">
        <v>21</v>
      </c>
      <c r="C110" s="29" t="s">
        <v>593</v>
      </c>
      <c r="D110" s="29" t="s">
        <v>80</v>
      </c>
      <c r="E110" s="29" t="s">
        <v>594</v>
      </c>
      <c r="F110" s="29" t="s">
        <v>595</v>
      </c>
    </row>
    <row r="111" spans="1:6" ht="14.25" customHeight="1">
      <c r="A111" s="29" t="s">
        <v>532</v>
      </c>
      <c r="B111" s="29">
        <v>22</v>
      </c>
      <c r="C111" s="29" t="s">
        <v>596</v>
      </c>
      <c r="D111" s="29" t="s">
        <v>80</v>
      </c>
      <c r="E111" s="29" t="s">
        <v>299</v>
      </c>
      <c r="F111" s="29" t="s">
        <v>597</v>
      </c>
    </row>
    <row r="112" spans="1:6" ht="14.25" customHeight="1">
      <c r="A112" s="29" t="s">
        <v>532</v>
      </c>
      <c r="B112" s="29">
        <v>23</v>
      </c>
      <c r="C112" s="29" t="s">
        <v>598</v>
      </c>
      <c r="D112" s="29" t="s">
        <v>80</v>
      </c>
      <c r="E112" s="29" t="s">
        <v>599</v>
      </c>
      <c r="F112" s="29" t="s">
        <v>600</v>
      </c>
    </row>
    <row r="113" spans="1:6" ht="14.25" customHeight="1">
      <c r="A113" s="29" t="s">
        <v>601</v>
      </c>
      <c r="B113" s="29">
        <v>0</v>
      </c>
      <c r="C113" s="29" t="s">
        <v>602</v>
      </c>
      <c r="D113" s="29" t="s">
        <v>80</v>
      </c>
      <c r="E113" s="29" t="s">
        <v>603</v>
      </c>
      <c r="F113" s="29" t="s">
        <v>604</v>
      </c>
    </row>
    <row r="114" spans="1:6" ht="14.25" customHeight="1">
      <c r="A114" s="29" t="s">
        <v>601</v>
      </c>
      <c r="B114" s="29">
        <v>1</v>
      </c>
      <c r="C114" s="29" t="s">
        <v>605</v>
      </c>
      <c r="D114" s="29" t="s">
        <v>80</v>
      </c>
      <c r="E114" s="29" t="s">
        <v>606</v>
      </c>
      <c r="F114" s="29" t="s">
        <v>607</v>
      </c>
    </row>
    <row r="115" spans="1:6" ht="14.25" customHeight="1">
      <c r="A115" s="29" t="s">
        <v>601</v>
      </c>
      <c r="B115" s="29">
        <v>2</v>
      </c>
      <c r="C115" s="29" t="s">
        <v>608</v>
      </c>
      <c r="D115" s="29" t="s">
        <v>609</v>
      </c>
      <c r="E115" s="29" t="s">
        <v>80</v>
      </c>
      <c r="F115" s="29" t="s">
        <v>610</v>
      </c>
    </row>
    <row r="116" spans="1:6" ht="14.25" customHeight="1">
      <c r="A116" s="29" t="s">
        <v>601</v>
      </c>
      <c r="B116" s="29">
        <v>3</v>
      </c>
      <c r="C116" s="29" t="s">
        <v>611</v>
      </c>
      <c r="D116" s="29" t="s">
        <v>612</v>
      </c>
      <c r="E116" s="29" t="s">
        <v>80</v>
      </c>
      <c r="F116" s="29" t="s">
        <v>613</v>
      </c>
    </row>
    <row r="117" spans="1:6" ht="14.25" customHeight="1">
      <c r="A117" s="29" t="s">
        <v>601</v>
      </c>
      <c r="B117" s="29">
        <v>4</v>
      </c>
      <c r="C117" s="29" t="s">
        <v>614</v>
      </c>
      <c r="D117" s="29" t="s">
        <v>80</v>
      </c>
      <c r="E117" s="29" t="s">
        <v>615</v>
      </c>
      <c r="F117" s="29" t="s">
        <v>616</v>
      </c>
    </row>
    <row r="118" spans="1:6" ht="14.25" customHeight="1">
      <c r="A118" s="29" t="s">
        <v>601</v>
      </c>
      <c r="B118" s="29">
        <v>5</v>
      </c>
      <c r="C118" s="29" t="s">
        <v>617</v>
      </c>
      <c r="D118" s="29" t="s">
        <v>618</v>
      </c>
      <c r="E118" s="29" t="s">
        <v>80</v>
      </c>
      <c r="F118" s="29" t="s">
        <v>619</v>
      </c>
    </row>
    <row r="119" spans="1:6" ht="14.25" customHeight="1">
      <c r="A119" s="29" t="s">
        <v>601</v>
      </c>
      <c r="B119" s="29">
        <v>6</v>
      </c>
      <c r="C119" s="29" t="s">
        <v>620</v>
      </c>
      <c r="D119" s="29" t="s">
        <v>621</v>
      </c>
      <c r="E119" s="29" t="s">
        <v>80</v>
      </c>
      <c r="F119" s="29" t="s">
        <v>622</v>
      </c>
    </row>
    <row r="120" spans="1:6" ht="14.25" customHeight="1">
      <c r="A120" s="29" t="s">
        <v>601</v>
      </c>
      <c r="B120" s="29">
        <v>7</v>
      </c>
      <c r="C120" s="29" t="s">
        <v>623</v>
      </c>
      <c r="D120" s="29" t="s">
        <v>624</v>
      </c>
      <c r="E120" s="29" t="s">
        <v>80</v>
      </c>
      <c r="F120" s="29" t="s">
        <v>625</v>
      </c>
    </row>
    <row r="121" spans="1:6" ht="14.25" customHeight="1">
      <c r="A121" s="29" t="s">
        <v>601</v>
      </c>
      <c r="B121" s="29">
        <v>8</v>
      </c>
      <c r="C121" s="29" t="s">
        <v>626</v>
      </c>
      <c r="D121" s="29" t="s">
        <v>627</v>
      </c>
      <c r="E121" s="29" t="s">
        <v>80</v>
      </c>
      <c r="F121" s="29" t="s">
        <v>628</v>
      </c>
    </row>
    <row r="122" spans="1:6" ht="14.25" customHeight="1">
      <c r="A122" s="29" t="s">
        <v>601</v>
      </c>
      <c r="B122" s="29">
        <v>9</v>
      </c>
      <c r="C122" s="29" t="s">
        <v>629</v>
      </c>
      <c r="D122" s="29" t="s">
        <v>630</v>
      </c>
      <c r="E122" s="29" t="s">
        <v>80</v>
      </c>
      <c r="F122" s="29" t="s">
        <v>631</v>
      </c>
    </row>
    <row r="123" spans="1:6" ht="14.25" customHeight="1">
      <c r="A123" s="29" t="s">
        <v>601</v>
      </c>
      <c r="B123" s="29">
        <v>10</v>
      </c>
      <c r="C123" s="29" t="s">
        <v>632</v>
      </c>
      <c r="D123" s="29" t="s">
        <v>633</v>
      </c>
      <c r="E123" s="29" t="s">
        <v>80</v>
      </c>
      <c r="F123" s="29" t="s">
        <v>634</v>
      </c>
    </row>
    <row r="124" spans="1:6" ht="14.25" customHeight="1">
      <c r="A124" s="29" t="s">
        <v>601</v>
      </c>
      <c r="B124" s="29">
        <v>11</v>
      </c>
      <c r="C124" s="29" t="s">
        <v>635</v>
      </c>
      <c r="D124" s="29" t="s">
        <v>636</v>
      </c>
      <c r="E124" s="29" t="s">
        <v>80</v>
      </c>
      <c r="F124" s="29" t="s">
        <v>637</v>
      </c>
    </row>
    <row r="125" spans="1:6" ht="14.25" customHeight="1">
      <c r="A125" s="29" t="s">
        <v>601</v>
      </c>
      <c r="B125" s="29">
        <v>12</v>
      </c>
      <c r="C125" s="29" t="s">
        <v>638</v>
      </c>
      <c r="D125" s="29" t="s">
        <v>80</v>
      </c>
      <c r="E125" s="29" t="s">
        <v>639</v>
      </c>
      <c r="F125" s="29" t="s">
        <v>640</v>
      </c>
    </row>
    <row r="126" spans="1:6" ht="14.25" customHeight="1">
      <c r="A126" s="29" t="s">
        <v>601</v>
      </c>
      <c r="B126" s="29">
        <v>13</v>
      </c>
      <c r="C126" s="29" t="s">
        <v>641</v>
      </c>
      <c r="D126" s="29" t="s">
        <v>80</v>
      </c>
      <c r="E126" s="29" t="s">
        <v>642</v>
      </c>
      <c r="F126" s="29" t="s">
        <v>643</v>
      </c>
    </row>
    <row r="127" spans="1:6" ht="14.25" customHeight="1">
      <c r="A127" s="29" t="s">
        <v>601</v>
      </c>
      <c r="B127" s="29">
        <v>14</v>
      </c>
      <c r="C127" s="29" t="s">
        <v>644</v>
      </c>
      <c r="D127" s="29" t="s">
        <v>645</v>
      </c>
      <c r="E127" s="29" t="s">
        <v>80</v>
      </c>
      <c r="F127" s="29" t="s">
        <v>646</v>
      </c>
    </row>
    <row r="128" spans="1:6" ht="14.25" customHeight="1">
      <c r="A128" s="29" t="s">
        <v>601</v>
      </c>
      <c r="B128" s="29">
        <v>15</v>
      </c>
      <c r="C128" s="29" t="s">
        <v>647</v>
      </c>
      <c r="D128" s="29" t="s">
        <v>80</v>
      </c>
      <c r="E128" s="29" t="s">
        <v>648</v>
      </c>
      <c r="F128" s="29" t="s">
        <v>324</v>
      </c>
    </row>
    <row r="129" spans="1:6" ht="14.25" customHeight="1">
      <c r="A129" s="29" t="s">
        <v>601</v>
      </c>
      <c r="B129" s="29">
        <v>16</v>
      </c>
      <c r="C129" s="29" t="s">
        <v>649</v>
      </c>
      <c r="D129" s="29" t="s">
        <v>80</v>
      </c>
      <c r="E129" s="29" t="s">
        <v>650</v>
      </c>
      <c r="F129" s="29" t="s">
        <v>651</v>
      </c>
    </row>
    <row r="130" spans="1:6" ht="14.25" customHeight="1">
      <c r="A130" s="29" t="s">
        <v>601</v>
      </c>
      <c r="B130" s="29">
        <v>17</v>
      </c>
      <c r="C130" s="29" t="s">
        <v>652</v>
      </c>
      <c r="D130" s="29" t="s">
        <v>80</v>
      </c>
      <c r="E130" s="29" t="s">
        <v>653</v>
      </c>
      <c r="F130" s="29" t="s">
        <v>654</v>
      </c>
    </row>
    <row r="131" spans="1:6" ht="14.25" customHeight="1">
      <c r="A131" s="29" t="s">
        <v>601</v>
      </c>
      <c r="B131" s="29">
        <v>18</v>
      </c>
      <c r="C131" s="29" t="s">
        <v>655</v>
      </c>
      <c r="D131" s="29" t="s">
        <v>80</v>
      </c>
      <c r="E131" s="29" t="s">
        <v>656</v>
      </c>
      <c r="F131" s="29" t="s">
        <v>657</v>
      </c>
    </row>
    <row r="132" spans="1:6" ht="14.25" customHeight="1">
      <c r="A132" s="29" t="s">
        <v>601</v>
      </c>
      <c r="B132" s="29">
        <v>19</v>
      </c>
      <c r="C132" s="29" t="s">
        <v>658</v>
      </c>
      <c r="D132" s="29" t="s">
        <v>80</v>
      </c>
      <c r="E132" s="29" t="s">
        <v>346</v>
      </c>
      <c r="F132" s="29" t="s">
        <v>659</v>
      </c>
    </row>
    <row r="133" spans="1:6" ht="14.25" customHeight="1">
      <c r="A133" s="29" t="s">
        <v>601</v>
      </c>
      <c r="B133" s="29">
        <v>20</v>
      </c>
      <c r="C133" s="29" t="s">
        <v>660</v>
      </c>
      <c r="D133" s="29" t="s">
        <v>80</v>
      </c>
      <c r="E133" s="29" t="s">
        <v>661</v>
      </c>
      <c r="F133" s="29" t="s">
        <v>662</v>
      </c>
    </row>
    <row r="134" spans="1:6" ht="14.25" customHeight="1">
      <c r="A134" s="29" t="s">
        <v>601</v>
      </c>
      <c r="B134" s="29">
        <v>21</v>
      </c>
      <c r="C134" s="29" t="s">
        <v>663</v>
      </c>
      <c r="D134" s="29" t="s">
        <v>80</v>
      </c>
      <c r="E134" s="29" t="s">
        <v>664</v>
      </c>
      <c r="F134" s="29" t="s">
        <v>665</v>
      </c>
    </row>
    <row r="135" spans="1:6" ht="14.25" customHeight="1">
      <c r="A135" s="29" t="s">
        <v>601</v>
      </c>
      <c r="B135" s="29">
        <v>22</v>
      </c>
      <c r="C135" s="29" t="s">
        <v>666</v>
      </c>
      <c r="D135" s="29" t="s">
        <v>80</v>
      </c>
      <c r="E135" s="29" t="s">
        <v>667</v>
      </c>
      <c r="F135" s="29" t="s">
        <v>668</v>
      </c>
    </row>
    <row r="136" spans="1:6" ht="14.25" customHeight="1">
      <c r="A136" s="29" t="s">
        <v>601</v>
      </c>
      <c r="B136" s="29">
        <v>23</v>
      </c>
      <c r="C136" s="29" t="s">
        <v>669</v>
      </c>
      <c r="D136" s="29" t="s">
        <v>80</v>
      </c>
      <c r="E136" s="29" t="s">
        <v>670</v>
      </c>
      <c r="F136" s="29" t="s">
        <v>336</v>
      </c>
    </row>
    <row r="137" spans="1:6" ht="14.25" customHeight="1">
      <c r="A137" s="29" t="s">
        <v>671</v>
      </c>
      <c r="B137" s="29">
        <v>0</v>
      </c>
      <c r="C137" s="29" t="s">
        <v>672</v>
      </c>
      <c r="D137" s="29" t="s">
        <v>80</v>
      </c>
      <c r="E137" s="29" t="s">
        <v>673</v>
      </c>
      <c r="F137" s="29" t="s">
        <v>674</v>
      </c>
    </row>
    <row r="138" spans="1:6" ht="14.25" customHeight="1">
      <c r="A138" s="29" t="s">
        <v>671</v>
      </c>
      <c r="B138" s="29">
        <v>1</v>
      </c>
      <c r="C138" s="29" t="s">
        <v>675</v>
      </c>
      <c r="D138" s="29" t="s">
        <v>80</v>
      </c>
      <c r="E138" s="29" t="s">
        <v>676</v>
      </c>
      <c r="F138" s="29" t="s">
        <v>677</v>
      </c>
    </row>
    <row r="139" spans="1:6" ht="14.25" customHeight="1">
      <c r="A139" s="29" t="s">
        <v>671</v>
      </c>
      <c r="B139" s="29">
        <v>2</v>
      </c>
      <c r="C139" s="29" t="s">
        <v>678</v>
      </c>
      <c r="D139" s="29" t="s">
        <v>80</v>
      </c>
      <c r="E139" s="29" t="s">
        <v>679</v>
      </c>
      <c r="F139" s="29" t="s">
        <v>680</v>
      </c>
    </row>
    <row r="140" spans="1:6" ht="14.25" customHeight="1">
      <c r="A140" s="29" t="s">
        <v>671</v>
      </c>
      <c r="B140" s="29">
        <v>3</v>
      </c>
      <c r="C140" s="29" t="s">
        <v>681</v>
      </c>
      <c r="D140" s="29" t="s">
        <v>80</v>
      </c>
      <c r="E140" s="29" t="s">
        <v>682</v>
      </c>
      <c r="F140" s="29" t="s">
        <v>683</v>
      </c>
    </row>
    <row r="141" spans="1:6" ht="14.25" customHeight="1">
      <c r="A141" s="29" t="s">
        <v>671</v>
      </c>
      <c r="B141" s="29">
        <v>4</v>
      </c>
      <c r="C141" s="29" t="s">
        <v>684</v>
      </c>
      <c r="D141" s="29" t="s">
        <v>80</v>
      </c>
      <c r="E141" s="29" t="s">
        <v>685</v>
      </c>
      <c r="F141" s="29" t="s">
        <v>686</v>
      </c>
    </row>
    <row r="142" spans="1:6" ht="14.25" customHeight="1">
      <c r="A142" s="29" t="s">
        <v>671</v>
      </c>
      <c r="B142" s="29">
        <v>5</v>
      </c>
      <c r="C142" s="29" t="s">
        <v>687</v>
      </c>
      <c r="D142" s="29" t="s">
        <v>688</v>
      </c>
      <c r="E142" s="29" t="s">
        <v>80</v>
      </c>
      <c r="F142" s="29" t="s">
        <v>689</v>
      </c>
    </row>
    <row r="143" spans="1:6" ht="14.25" customHeight="1">
      <c r="A143" s="29" t="s">
        <v>671</v>
      </c>
      <c r="B143" s="29">
        <v>6</v>
      </c>
      <c r="C143" s="29" t="s">
        <v>231</v>
      </c>
      <c r="D143" s="29" t="s">
        <v>690</v>
      </c>
      <c r="E143" s="29" t="s">
        <v>80</v>
      </c>
      <c r="F143" s="29" t="s">
        <v>691</v>
      </c>
    </row>
    <row r="144" spans="1:6" ht="14.25" customHeight="1">
      <c r="A144" s="29" t="s">
        <v>671</v>
      </c>
      <c r="B144" s="29">
        <v>7</v>
      </c>
      <c r="C144" s="29" t="s">
        <v>692</v>
      </c>
      <c r="D144" s="29" t="s">
        <v>693</v>
      </c>
      <c r="E144" s="29" t="s">
        <v>80</v>
      </c>
      <c r="F144" s="29" t="s">
        <v>694</v>
      </c>
    </row>
    <row r="145" spans="1:6" ht="14.25" customHeight="1">
      <c r="A145" s="29" t="s">
        <v>671</v>
      </c>
      <c r="B145" s="29">
        <v>8</v>
      </c>
      <c r="C145" s="29" t="s">
        <v>695</v>
      </c>
      <c r="D145" s="29" t="s">
        <v>696</v>
      </c>
      <c r="E145" s="29" t="s">
        <v>80</v>
      </c>
      <c r="F145" s="29" t="s">
        <v>697</v>
      </c>
    </row>
    <row r="146" spans="1:6" ht="14.25" customHeight="1">
      <c r="A146" s="29" t="s">
        <v>671</v>
      </c>
      <c r="B146" s="29">
        <v>9</v>
      </c>
      <c r="C146" s="29" t="s">
        <v>698</v>
      </c>
      <c r="D146" s="29" t="s">
        <v>699</v>
      </c>
      <c r="E146" s="29" t="s">
        <v>80</v>
      </c>
      <c r="F146" s="29" t="s">
        <v>700</v>
      </c>
    </row>
    <row r="147" spans="1:6" ht="14.25" customHeight="1">
      <c r="A147" s="29" t="s">
        <v>671</v>
      </c>
      <c r="B147" s="29">
        <v>10</v>
      </c>
      <c r="C147" s="29" t="s">
        <v>701</v>
      </c>
      <c r="D147" s="29" t="s">
        <v>702</v>
      </c>
      <c r="E147" s="29" t="s">
        <v>80</v>
      </c>
      <c r="F147" s="29" t="s">
        <v>703</v>
      </c>
    </row>
    <row r="148" spans="1:6" ht="14.25" customHeight="1">
      <c r="A148" s="29" t="s">
        <v>671</v>
      </c>
      <c r="B148" s="29">
        <v>11</v>
      </c>
      <c r="C148" s="29" t="s">
        <v>704</v>
      </c>
      <c r="D148" s="29" t="s">
        <v>705</v>
      </c>
      <c r="E148" s="29" t="s">
        <v>80</v>
      </c>
      <c r="F148" s="29" t="s">
        <v>706</v>
      </c>
    </row>
    <row r="149" spans="1:6" ht="14.25" customHeight="1">
      <c r="A149" s="29" t="s">
        <v>671</v>
      </c>
      <c r="B149" s="29">
        <v>12</v>
      </c>
      <c r="C149" s="29" t="s">
        <v>707</v>
      </c>
      <c r="D149" s="29" t="s">
        <v>708</v>
      </c>
      <c r="E149" s="29" t="s">
        <v>80</v>
      </c>
      <c r="F149" s="29" t="s">
        <v>709</v>
      </c>
    </row>
    <row r="150" spans="1:6" ht="14.25" customHeight="1">
      <c r="A150" s="29" t="s">
        <v>671</v>
      </c>
      <c r="B150" s="29">
        <v>13</v>
      </c>
      <c r="C150" s="29" t="s">
        <v>710</v>
      </c>
      <c r="D150" s="29" t="s">
        <v>711</v>
      </c>
      <c r="E150" s="29" t="s">
        <v>80</v>
      </c>
      <c r="F150" s="29" t="s">
        <v>712</v>
      </c>
    </row>
    <row r="151" spans="1:6" ht="14.25" customHeight="1">
      <c r="A151" s="29" t="s">
        <v>671</v>
      </c>
      <c r="B151" s="29">
        <v>14</v>
      </c>
      <c r="C151" s="29" t="s">
        <v>713</v>
      </c>
      <c r="D151" s="29" t="s">
        <v>714</v>
      </c>
      <c r="E151" s="29" t="s">
        <v>80</v>
      </c>
      <c r="F151" s="29" t="s">
        <v>715</v>
      </c>
    </row>
    <row r="152" spans="1:6" ht="14.25" customHeight="1">
      <c r="A152" s="29" t="s">
        <v>671</v>
      </c>
      <c r="B152" s="29">
        <v>15</v>
      </c>
      <c r="C152" s="29" t="s">
        <v>716</v>
      </c>
      <c r="D152" s="29" t="s">
        <v>717</v>
      </c>
      <c r="E152" s="29" t="s">
        <v>80</v>
      </c>
      <c r="F152" s="29" t="s">
        <v>718</v>
      </c>
    </row>
    <row r="153" spans="1:6" ht="14.25" customHeight="1">
      <c r="A153" s="29" t="s">
        <v>671</v>
      </c>
      <c r="B153" s="29">
        <v>16</v>
      </c>
      <c r="C153" s="29" t="s">
        <v>719</v>
      </c>
      <c r="D153" s="29" t="s">
        <v>720</v>
      </c>
      <c r="E153" s="29" t="s">
        <v>80</v>
      </c>
      <c r="F153" s="29" t="s">
        <v>721</v>
      </c>
    </row>
    <row r="154" spans="1:6" ht="14.25" customHeight="1">
      <c r="A154" s="29" t="s">
        <v>671</v>
      </c>
      <c r="B154" s="29">
        <v>17</v>
      </c>
      <c r="C154" s="29" t="s">
        <v>267</v>
      </c>
      <c r="D154" s="29" t="s">
        <v>722</v>
      </c>
      <c r="E154" s="29" t="s">
        <v>80</v>
      </c>
      <c r="F154" s="29" t="s">
        <v>723</v>
      </c>
    </row>
    <row r="155" spans="1:6" ht="14.25" customHeight="1">
      <c r="A155" s="29" t="s">
        <v>671</v>
      </c>
      <c r="B155" s="29">
        <v>18</v>
      </c>
      <c r="C155" s="29" t="s">
        <v>724</v>
      </c>
      <c r="D155" s="29" t="s">
        <v>725</v>
      </c>
      <c r="E155" s="29" t="s">
        <v>80</v>
      </c>
      <c r="F155" s="29" t="s">
        <v>726</v>
      </c>
    </row>
    <row r="156" spans="1:6" ht="14.25" customHeight="1">
      <c r="A156" s="29" t="s">
        <v>671</v>
      </c>
      <c r="B156" s="29">
        <v>19</v>
      </c>
      <c r="C156" s="29" t="s">
        <v>727</v>
      </c>
      <c r="D156" s="29" t="s">
        <v>80</v>
      </c>
      <c r="E156" s="29" t="s">
        <v>728</v>
      </c>
      <c r="F156" s="29" t="s">
        <v>729</v>
      </c>
    </row>
    <row r="157" spans="1:6" ht="14.25" customHeight="1">
      <c r="A157" s="29" t="s">
        <v>671</v>
      </c>
      <c r="B157" s="29">
        <v>20</v>
      </c>
      <c r="C157" s="29" t="s">
        <v>730</v>
      </c>
      <c r="D157" s="29" t="s">
        <v>80</v>
      </c>
      <c r="E157" s="29" t="s">
        <v>731</v>
      </c>
      <c r="F157" s="29" t="s">
        <v>732</v>
      </c>
    </row>
    <row r="158" spans="1:6" ht="14.25" customHeight="1">
      <c r="A158" s="29" t="s">
        <v>671</v>
      </c>
      <c r="B158" s="29">
        <v>21</v>
      </c>
      <c r="C158" s="29" t="s">
        <v>733</v>
      </c>
      <c r="D158" s="29" t="s">
        <v>80</v>
      </c>
      <c r="E158" s="29" t="s">
        <v>734</v>
      </c>
      <c r="F158" s="29" t="s">
        <v>735</v>
      </c>
    </row>
    <row r="159" spans="1:6" ht="14.25" customHeight="1">
      <c r="A159" s="29" t="s">
        <v>671</v>
      </c>
      <c r="B159" s="29">
        <v>22</v>
      </c>
      <c r="C159" s="29" t="s">
        <v>736</v>
      </c>
      <c r="D159" s="29" t="s">
        <v>80</v>
      </c>
      <c r="E159" s="29" t="s">
        <v>737</v>
      </c>
      <c r="F159" s="29" t="s">
        <v>738</v>
      </c>
    </row>
    <row r="160" spans="1:6" ht="14.25" customHeight="1">
      <c r="A160" s="29" t="s">
        <v>671</v>
      </c>
      <c r="B160" s="29">
        <v>23</v>
      </c>
      <c r="C160" s="29" t="s">
        <v>739</v>
      </c>
      <c r="D160" s="29" t="s">
        <v>80</v>
      </c>
      <c r="E160" s="29" t="s">
        <v>740</v>
      </c>
      <c r="F160" s="29" t="s">
        <v>741</v>
      </c>
    </row>
    <row r="161" spans="1:6" ht="14.25" customHeight="1">
      <c r="A161" s="29" t="s">
        <v>742</v>
      </c>
      <c r="B161" s="29">
        <v>0</v>
      </c>
      <c r="C161" s="29" t="s">
        <v>743</v>
      </c>
      <c r="D161" s="29" t="s">
        <v>80</v>
      </c>
      <c r="E161" s="29" t="s">
        <v>744</v>
      </c>
      <c r="F161" s="29" t="s">
        <v>745</v>
      </c>
    </row>
    <row r="162" spans="1:6" ht="14.25" customHeight="1">
      <c r="A162" s="29" t="s">
        <v>742</v>
      </c>
      <c r="B162" s="29">
        <v>1</v>
      </c>
      <c r="C162" s="29" t="s">
        <v>746</v>
      </c>
      <c r="D162" s="29" t="s">
        <v>80</v>
      </c>
      <c r="E162" s="29" t="s">
        <v>747</v>
      </c>
      <c r="F162" s="29" t="s">
        <v>748</v>
      </c>
    </row>
    <row r="163" spans="1:6" ht="14.25" customHeight="1">
      <c r="A163" s="29" t="s">
        <v>742</v>
      </c>
      <c r="B163" s="29">
        <v>2</v>
      </c>
      <c r="C163" s="29" t="s">
        <v>749</v>
      </c>
      <c r="D163" s="29" t="s">
        <v>750</v>
      </c>
      <c r="E163" s="29" t="s">
        <v>80</v>
      </c>
      <c r="F163" s="29" t="s">
        <v>751</v>
      </c>
    </row>
    <row r="164" spans="1:6" ht="14.25" customHeight="1">
      <c r="A164" s="29" t="s">
        <v>742</v>
      </c>
      <c r="B164" s="29">
        <v>3</v>
      </c>
      <c r="C164" s="29" t="s">
        <v>752</v>
      </c>
      <c r="D164" s="29" t="s">
        <v>80</v>
      </c>
      <c r="E164" s="29" t="s">
        <v>753</v>
      </c>
      <c r="F164" s="29" t="s">
        <v>754</v>
      </c>
    </row>
    <row r="165" spans="1:6" ht="14.25" customHeight="1">
      <c r="A165" s="29" t="s">
        <v>742</v>
      </c>
      <c r="B165" s="29">
        <v>4</v>
      </c>
      <c r="C165" s="29" t="s">
        <v>755</v>
      </c>
      <c r="D165" s="29" t="s">
        <v>756</v>
      </c>
      <c r="E165" s="29" t="s">
        <v>80</v>
      </c>
      <c r="F165" s="29" t="s">
        <v>757</v>
      </c>
    </row>
    <row r="166" spans="1:6" ht="14.25" customHeight="1">
      <c r="A166" s="29" t="s">
        <v>742</v>
      </c>
      <c r="B166" s="29">
        <v>5</v>
      </c>
      <c r="C166" s="29" t="s">
        <v>758</v>
      </c>
      <c r="D166" s="29" t="s">
        <v>759</v>
      </c>
      <c r="E166" s="29" t="s">
        <v>80</v>
      </c>
      <c r="F166" s="29" t="s">
        <v>760</v>
      </c>
    </row>
    <row r="167" spans="1:6" ht="14.25" customHeight="1">
      <c r="A167" s="29" t="s">
        <v>742</v>
      </c>
      <c r="B167" s="29">
        <v>6</v>
      </c>
      <c r="C167" s="29" t="s">
        <v>761</v>
      </c>
      <c r="D167" s="29" t="s">
        <v>762</v>
      </c>
      <c r="E167" s="29" t="s">
        <v>80</v>
      </c>
      <c r="F167" s="29" t="s">
        <v>763</v>
      </c>
    </row>
    <row r="168" spans="1:6" ht="14.25" customHeight="1">
      <c r="A168" s="29" t="s">
        <v>742</v>
      </c>
      <c r="B168" s="29">
        <v>7</v>
      </c>
      <c r="C168" s="29" t="s">
        <v>764</v>
      </c>
      <c r="D168" s="29" t="s">
        <v>80</v>
      </c>
      <c r="E168" s="29" t="s">
        <v>765</v>
      </c>
      <c r="F168" s="29" t="s">
        <v>326</v>
      </c>
    </row>
    <row r="169" spans="1:6" ht="14.25" customHeight="1">
      <c r="A169" s="29" t="s">
        <v>742</v>
      </c>
      <c r="B169" s="29">
        <v>8</v>
      </c>
      <c r="C169" s="29" t="s">
        <v>766</v>
      </c>
      <c r="D169" s="29" t="s">
        <v>767</v>
      </c>
      <c r="E169" s="29" t="s">
        <v>80</v>
      </c>
      <c r="F169" s="29" t="s">
        <v>768</v>
      </c>
    </row>
    <row r="170" spans="1:6" ht="14.25" customHeight="1">
      <c r="A170" s="29" t="s">
        <v>742</v>
      </c>
      <c r="B170" s="29">
        <v>9</v>
      </c>
      <c r="C170" s="29" t="s">
        <v>362</v>
      </c>
      <c r="D170" s="29" t="s">
        <v>769</v>
      </c>
      <c r="E170" s="29" t="s">
        <v>80</v>
      </c>
      <c r="F170" s="29" t="s">
        <v>770</v>
      </c>
    </row>
    <row r="171" spans="1:6" ht="14.25" customHeight="1">
      <c r="A171" s="29" t="s">
        <v>742</v>
      </c>
      <c r="B171" s="29">
        <v>10</v>
      </c>
      <c r="C171" s="29" t="s">
        <v>771</v>
      </c>
      <c r="D171" s="29" t="s">
        <v>772</v>
      </c>
      <c r="E171" s="29" t="s">
        <v>80</v>
      </c>
      <c r="F171" s="29" t="s">
        <v>773</v>
      </c>
    </row>
    <row r="172" spans="1:6" ht="14.25" customHeight="1">
      <c r="A172" s="29" t="s">
        <v>742</v>
      </c>
      <c r="B172" s="29">
        <v>11</v>
      </c>
      <c r="C172" s="29" t="s">
        <v>774</v>
      </c>
      <c r="D172" s="29" t="s">
        <v>80</v>
      </c>
      <c r="E172" s="29" t="s">
        <v>775</v>
      </c>
      <c r="F172" s="29" t="s">
        <v>776</v>
      </c>
    </row>
    <row r="173" spans="1:6" ht="14.25" customHeight="1">
      <c r="A173" s="29" t="s">
        <v>742</v>
      </c>
      <c r="B173" s="29">
        <v>12</v>
      </c>
      <c r="C173" s="29" t="s">
        <v>777</v>
      </c>
      <c r="D173" s="29" t="s">
        <v>80</v>
      </c>
      <c r="E173" s="29" t="s">
        <v>778</v>
      </c>
      <c r="F173" s="29" t="s">
        <v>779</v>
      </c>
    </row>
    <row r="174" spans="1:6" ht="14.25" customHeight="1">
      <c r="A174" s="29" t="s">
        <v>742</v>
      </c>
      <c r="B174" s="29">
        <v>13</v>
      </c>
      <c r="C174" s="29" t="s">
        <v>241</v>
      </c>
      <c r="D174" s="29" t="s">
        <v>80</v>
      </c>
      <c r="E174" s="29" t="s">
        <v>780</v>
      </c>
      <c r="F174" s="29" t="s">
        <v>781</v>
      </c>
    </row>
    <row r="175" spans="1:6" ht="14.25" customHeight="1">
      <c r="A175" s="29" t="s">
        <v>742</v>
      </c>
      <c r="B175" s="29">
        <v>14</v>
      </c>
      <c r="C175" s="29" t="s">
        <v>782</v>
      </c>
      <c r="D175" s="29" t="s">
        <v>80</v>
      </c>
      <c r="E175" s="29" t="s">
        <v>301</v>
      </c>
      <c r="F175" s="29" t="s">
        <v>783</v>
      </c>
    </row>
    <row r="176" spans="1:6" ht="14.25" customHeight="1">
      <c r="A176" s="29" t="s">
        <v>742</v>
      </c>
      <c r="B176" s="29">
        <v>15</v>
      </c>
      <c r="C176" s="29" t="s">
        <v>784</v>
      </c>
      <c r="D176" s="29" t="s">
        <v>785</v>
      </c>
      <c r="E176" s="29" t="s">
        <v>80</v>
      </c>
      <c r="F176" s="29" t="s">
        <v>786</v>
      </c>
    </row>
    <row r="177" spans="1:6" ht="14.25" customHeight="1">
      <c r="A177" s="29" t="s">
        <v>742</v>
      </c>
      <c r="B177" s="29">
        <v>16</v>
      </c>
      <c r="C177" s="29" t="s">
        <v>787</v>
      </c>
      <c r="D177" s="29" t="s">
        <v>788</v>
      </c>
      <c r="E177" s="29" t="s">
        <v>80</v>
      </c>
      <c r="F177" s="29" t="s">
        <v>789</v>
      </c>
    </row>
    <row r="178" spans="1:6" ht="14.25" customHeight="1">
      <c r="A178" s="29" t="s">
        <v>742</v>
      </c>
      <c r="B178" s="29">
        <v>17</v>
      </c>
      <c r="C178" s="29" t="s">
        <v>790</v>
      </c>
      <c r="D178" s="29" t="s">
        <v>791</v>
      </c>
      <c r="E178" s="29" t="s">
        <v>80</v>
      </c>
      <c r="F178" s="29" t="s">
        <v>792</v>
      </c>
    </row>
    <row r="179" spans="1:6" ht="14.25" customHeight="1">
      <c r="A179" s="29" t="s">
        <v>742</v>
      </c>
      <c r="B179" s="29">
        <v>18</v>
      </c>
      <c r="C179" s="29" t="s">
        <v>793</v>
      </c>
      <c r="D179" s="29" t="s">
        <v>794</v>
      </c>
      <c r="E179" s="29" t="s">
        <v>80</v>
      </c>
      <c r="F179" s="29" t="s">
        <v>795</v>
      </c>
    </row>
    <row r="180" spans="1:6" ht="14.25" customHeight="1">
      <c r="A180" s="29" t="s">
        <v>742</v>
      </c>
      <c r="B180" s="29">
        <v>19</v>
      </c>
      <c r="C180" s="29" t="s">
        <v>796</v>
      </c>
      <c r="D180" s="29" t="s">
        <v>797</v>
      </c>
      <c r="E180" s="29" t="s">
        <v>80</v>
      </c>
      <c r="F180" s="29" t="s">
        <v>798</v>
      </c>
    </row>
    <row r="181" spans="1:6" ht="14.25" customHeight="1">
      <c r="A181" s="29" t="s">
        <v>742</v>
      </c>
      <c r="B181" s="29">
        <v>20</v>
      </c>
      <c r="C181" s="29" t="s">
        <v>799</v>
      </c>
      <c r="D181" s="29" t="s">
        <v>800</v>
      </c>
      <c r="E181" s="29" t="s">
        <v>80</v>
      </c>
      <c r="F181" s="29" t="s">
        <v>801</v>
      </c>
    </row>
    <row r="182" spans="1:6" ht="14.25" customHeight="1">
      <c r="A182" s="29" t="s">
        <v>742</v>
      </c>
      <c r="B182" s="29">
        <v>21</v>
      </c>
      <c r="C182" s="29" t="s">
        <v>802</v>
      </c>
      <c r="D182" s="29" t="s">
        <v>80</v>
      </c>
      <c r="E182" s="29" t="s">
        <v>803</v>
      </c>
      <c r="F182" s="29" t="s">
        <v>804</v>
      </c>
    </row>
    <row r="183" spans="1:6" ht="14.25" customHeight="1">
      <c r="A183" s="29" t="s">
        <v>742</v>
      </c>
      <c r="B183" s="29">
        <v>22</v>
      </c>
      <c r="C183" s="29" t="s">
        <v>805</v>
      </c>
      <c r="D183" s="29" t="s">
        <v>80</v>
      </c>
      <c r="E183" s="29" t="s">
        <v>806</v>
      </c>
      <c r="F183" s="29" t="s">
        <v>807</v>
      </c>
    </row>
    <row r="184" spans="1:6" ht="14.25" customHeight="1">
      <c r="A184" s="29" t="s">
        <v>742</v>
      </c>
      <c r="B184" s="29">
        <v>23</v>
      </c>
      <c r="C184" s="29" t="s">
        <v>808</v>
      </c>
      <c r="D184" s="29" t="s">
        <v>80</v>
      </c>
      <c r="E184" s="29" t="s">
        <v>235</v>
      </c>
      <c r="F184" s="29" t="s">
        <v>809</v>
      </c>
    </row>
    <row r="185" spans="1:6" ht="14.25" customHeight="1">
      <c r="A185" s="29" t="s">
        <v>810</v>
      </c>
      <c r="B185" s="29">
        <v>0</v>
      </c>
      <c r="C185" s="29" t="s">
        <v>264</v>
      </c>
      <c r="D185" s="29" t="s">
        <v>80</v>
      </c>
      <c r="E185" s="29" t="s">
        <v>811</v>
      </c>
      <c r="F185" s="29" t="s">
        <v>812</v>
      </c>
    </row>
    <row r="186" spans="1:6" ht="14.25" customHeight="1">
      <c r="A186" s="29" t="s">
        <v>810</v>
      </c>
      <c r="B186" s="29">
        <v>1</v>
      </c>
      <c r="C186" s="29" t="s">
        <v>813</v>
      </c>
      <c r="D186" s="29" t="s">
        <v>80</v>
      </c>
      <c r="E186" s="29" t="s">
        <v>814</v>
      </c>
      <c r="F186" s="29" t="s">
        <v>815</v>
      </c>
    </row>
    <row r="187" spans="1:6" ht="14.25" customHeight="1">
      <c r="A187" s="29" t="s">
        <v>810</v>
      </c>
      <c r="B187" s="29">
        <v>2</v>
      </c>
      <c r="C187" s="29" t="s">
        <v>816</v>
      </c>
      <c r="D187" s="29" t="s">
        <v>80</v>
      </c>
      <c r="E187" s="29" t="s">
        <v>817</v>
      </c>
      <c r="F187" s="29" t="s">
        <v>598</v>
      </c>
    </row>
    <row r="188" spans="1:6" ht="14.25" customHeight="1">
      <c r="A188" s="29" t="s">
        <v>810</v>
      </c>
      <c r="B188" s="29">
        <v>3</v>
      </c>
      <c r="C188" s="29" t="s">
        <v>818</v>
      </c>
      <c r="D188" s="29" t="s">
        <v>80</v>
      </c>
      <c r="E188" s="29" t="s">
        <v>819</v>
      </c>
      <c r="F188" s="29" t="s">
        <v>820</v>
      </c>
    </row>
    <row r="189" spans="1:6" ht="14.25" customHeight="1">
      <c r="A189" s="29" t="s">
        <v>810</v>
      </c>
      <c r="B189" s="29">
        <v>4</v>
      </c>
      <c r="C189" s="29" t="s">
        <v>821</v>
      </c>
      <c r="D189" s="29" t="s">
        <v>80</v>
      </c>
      <c r="E189" s="29" t="s">
        <v>822</v>
      </c>
      <c r="F189" s="29" t="s">
        <v>823</v>
      </c>
    </row>
    <row r="190" spans="1:6" ht="14.25" customHeight="1">
      <c r="A190" s="29" t="s">
        <v>810</v>
      </c>
      <c r="B190" s="29">
        <v>5</v>
      </c>
      <c r="C190" s="29" t="s">
        <v>824</v>
      </c>
      <c r="D190" s="29" t="s">
        <v>80</v>
      </c>
      <c r="E190" s="29" t="s">
        <v>825</v>
      </c>
      <c r="F190" s="29" t="s">
        <v>826</v>
      </c>
    </row>
    <row r="191" spans="1:6" ht="14.25" customHeight="1">
      <c r="A191" s="29" t="s">
        <v>810</v>
      </c>
      <c r="B191" s="29">
        <v>6</v>
      </c>
      <c r="C191" s="29" t="s">
        <v>827</v>
      </c>
      <c r="D191" s="29" t="s">
        <v>80</v>
      </c>
      <c r="E191" s="29" t="s">
        <v>828</v>
      </c>
      <c r="F191" s="29" t="s">
        <v>829</v>
      </c>
    </row>
    <row r="192" spans="1:6" ht="14.25" customHeight="1">
      <c r="A192" s="29" t="s">
        <v>810</v>
      </c>
      <c r="B192" s="29">
        <v>7</v>
      </c>
      <c r="C192" s="29" t="s">
        <v>830</v>
      </c>
      <c r="D192" s="29" t="s">
        <v>80</v>
      </c>
      <c r="E192" s="29" t="s">
        <v>831</v>
      </c>
      <c r="F192" s="29" t="s">
        <v>832</v>
      </c>
    </row>
    <row r="193" spans="1:6" ht="14.25" customHeight="1">
      <c r="A193" s="29" t="s">
        <v>810</v>
      </c>
      <c r="B193" s="29">
        <v>8</v>
      </c>
      <c r="C193" s="29" t="s">
        <v>833</v>
      </c>
      <c r="D193" s="29" t="s">
        <v>834</v>
      </c>
      <c r="E193" s="29" t="s">
        <v>80</v>
      </c>
      <c r="F193" s="29" t="s">
        <v>835</v>
      </c>
    </row>
    <row r="194" spans="1:6" ht="14.25" customHeight="1">
      <c r="A194" s="29" t="s">
        <v>810</v>
      </c>
      <c r="B194" s="29">
        <v>9</v>
      </c>
      <c r="C194" s="29" t="s">
        <v>280</v>
      </c>
      <c r="D194" s="29" t="s">
        <v>80</v>
      </c>
      <c r="E194" s="29" t="s">
        <v>836</v>
      </c>
      <c r="F194" s="29" t="s">
        <v>837</v>
      </c>
    </row>
    <row r="195" spans="1:6" ht="14.25" customHeight="1">
      <c r="A195" s="29" t="s">
        <v>810</v>
      </c>
      <c r="B195" s="29">
        <v>10</v>
      </c>
      <c r="C195" s="29" t="s">
        <v>838</v>
      </c>
      <c r="D195" s="29" t="s">
        <v>80</v>
      </c>
      <c r="E195" s="29" t="s">
        <v>839</v>
      </c>
      <c r="F195" s="29" t="s">
        <v>840</v>
      </c>
    </row>
    <row r="196" spans="1:6" ht="14.25" customHeight="1">
      <c r="A196" s="29" t="s">
        <v>810</v>
      </c>
      <c r="B196" s="29">
        <v>11</v>
      </c>
      <c r="C196" s="29" t="s">
        <v>841</v>
      </c>
      <c r="D196" s="29" t="s">
        <v>80</v>
      </c>
      <c r="E196" s="29" t="s">
        <v>842</v>
      </c>
      <c r="F196" s="29" t="s">
        <v>843</v>
      </c>
    </row>
    <row r="197" spans="1:6" ht="14.25" customHeight="1">
      <c r="A197" s="29" t="s">
        <v>810</v>
      </c>
      <c r="B197" s="29">
        <v>12</v>
      </c>
      <c r="C197" s="29" t="s">
        <v>844</v>
      </c>
      <c r="D197" s="29" t="s">
        <v>80</v>
      </c>
      <c r="E197" s="29" t="s">
        <v>845</v>
      </c>
      <c r="F197" s="29" t="s">
        <v>846</v>
      </c>
    </row>
    <row r="198" spans="1:6" ht="14.25" customHeight="1">
      <c r="A198" s="29" t="s">
        <v>810</v>
      </c>
      <c r="B198" s="29">
        <v>13</v>
      </c>
      <c r="C198" s="29" t="s">
        <v>847</v>
      </c>
      <c r="D198" s="29" t="s">
        <v>80</v>
      </c>
      <c r="E198" s="29" t="s">
        <v>848</v>
      </c>
      <c r="F198" s="29" t="s">
        <v>849</v>
      </c>
    </row>
    <row r="199" spans="1:6" ht="14.25" customHeight="1">
      <c r="A199" s="29" t="s">
        <v>810</v>
      </c>
      <c r="B199" s="29">
        <v>14</v>
      </c>
      <c r="C199" s="29" t="s">
        <v>850</v>
      </c>
      <c r="D199" s="29" t="s">
        <v>80</v>
      </c>
      <c r="E199" s="29" t="s">
        <v>851</v>
      </c>
      <c r="F199" s="29" t="s">
        <v>852</v>
      </c>
    </row>
    <row r="200" spans="1:6" ht="14.25" customHeight="1">
      <c r="A200" s="29" t="s">
        <v>810</v>
      </c>
      <c r="B200" s="29">
        <v>15</v>
      </c>
      <c r="C200" s="29" t="s">
        <v>853</v>
      </c>
      <c r="D200" s="29" t="s">
        <v>80</v>
      </c>
      <c r="E200" s="29" t="s">
        <v>854</v>
      </c>
      <c r="F200" s="29" t="s">
        <v>855</v>
      </c>
    </row>
    <row r="201" spans="1:6" ht="14.25" customHeight="1">
      <c r="A201" s="29" t="s">
        <v>810</v>
      </c>
      <c r="B201" s="29">
        <v>16</v>
      </c>
      <c r="C201" s="29" t="s">
        <v>856</v>
      </c>
      <c r="D201" s="29" t="s">
        <v>80</v>
      </c>
      <c r="E201" s="29" t="s">
        <v>857</v>
      </c>
      <c r="F201" s="29" t="s">
        <v>858</v>
      </c>
    </row>
    <row r="202" spans="1:6" ht="14.25" customHeight="1">
      <c r="A202" s="29" t="s">
        <v>810</v>
      </c>
      <c r="B202" s="29">
        <v>17</v>
      </c>
      <c r="C202" s="29" t="s">
        <v>859</v>
      </c>
      <c r="D202" s="29" t="s">
        <v>80</v>
      </c>
      <c r="E202" s="29" t="s">
        <v>860</v>
      </c>
      <c r="F202" s="29" t="s">
        <v>861</v>
      </c>
    </row>
    <row r="203" spans="1:6" ht="14.25" customHeight="1">
      <c r="A203" s="29" t="s">
        <v>810</v>
      </c>
      <c r="B203" s="29">
        <v>18</v>
      </c>
      <c r="C203" s="29" t="s">
        <v>862</v>
      </c>
      <c r="D203" s="29" t="s">
        <v>80</v>
      </c>
      <c r="E203" s="29" t="s">
        <v>863</v>
      </c>
      <c r="F203" s="29" t="s">
        <v>864</v>
      </c>
    </row>
    <row r="204" spans="1:6" ht="14.25" customHeight="1">
      <c r="A204" s="29" t="s">
        <v>810</v>
      </c>
      <c r="B204" s="29">
        <v>19</v>
      </c>
      <c r="C204" s="29" t="s">
        <v>865</v>
      </c>
      <c r="D204" s="29" t="s">
        <v>80</v>
      </c>
      <c r="E204" s="29" t="s">
        <v>866</v>
      </c>
      <c r="F204" s="29" t="s">
        <v>867</v>
      </c>
    </row>
    <row r="205" spans="1:6" ht="14.25" customHeight="1">
      <c r="A205" s="29" t="s">
        <v>810</v>
      </c>
      <c r="B205" s="29">
        <v>20</v>
      </c>
      <c r="C205" s="29" t="s">
        <v>310</v>
      </c>
      <c r="D205" s="29" t="s">
        <v>80</v>
      </c>
      <c r="E205" s="29" t="s">
        <v>868</v>
      </c>
      <c r="F205" s="29" t="s">
        <v>869</v>
      </c>
    </row>
    <row r="206" spans="1:6" ht="14.25" customHeight="1">
      <c r="A206" s="29" t="s">
        <v>810</v>
      </c>
      <c r="B206" s="29">
        <v>21</v>
      </c>
      <c r="C206" s="29" t="s">
        <v>870</v>
      </c>
      <c r="D206" s="29" t="s">
        <v>80</v>
      </c>
      <c r="E206" s="29" t="s">
        <v>871</v>
      </c>
      <c r="F206" s="29" t="s">
        <v>872</v>
      </c>
    </row>
    <row r="207" spans="1:6" ht="14.25" customHeight="1">
      <c r="A207" s="29" t="s">
        <v>810</v>
      </c>
      <c r="B207" s="29">
        <v>22</v>
      </c>
      <c r="C207" s="29" t="s">
        <v>873</v>
      </c>
      <c r="D207" s="29" t="s">
        <v>80</v>
      </c>
      <c r="E207" s="29" t="s">
        <v>874</v>
      </c>
      <c r="F207" s="29" t="s">
        <v>350</v>
      </c>
    </row>
    <row r="208" spans="1:6" ht="14.25" customHeight="1">
      <c r="A208" s="29" t="s">
        <v>810</v>
      </c>
      <c r="B208" s="29">
        <v>23</v>
      </c>
      <c r="C208" s="29" t="s">
        <v>875</v>
      </c>
      <c r="D208" s="29" t="s">
        <v>80</v>
      </c>
      <c r="E208" s="29" t="s">
        <v>876</v>
      </c>
      <c r="F208" s="29" t="s">
        <v>877</v>
      </c>
    </row>
    <row r="209" spans="1:6" ht="14.25" customHeight="1">
      <c r="A209" s="29" t="s">
        <v>878</v>
      </c>
      <c r="B209" s="29">
        <v>0</v>
      </c>
      <c r="C209" s="29" t="s">
        <v>879</v>
      </c>
      <c r="D209" s="29" t="s">
        <v>80</v>
      </c>
      <c r="E209" s="29" t="s">
        <v>880</v>
      </c>
      <c r="F209" s="29" t="s">
        <v>881</v>
      </c>
    </row>
    <row r="210" spans="1:6" ht="14.25" customHeight="1">
      <c r="A210" s="29" t="s">
        <v>878</v>
      </c>
      <c r="B210" s="29">
        <v>1</v>
      </c>
      <c r="C210" s="29" t="s">
        <v>882</v>
      </c>
      <c r="D210" s="29" t="s">
        <v>80</v>
      </c>
      <c r="E210" s="29" t="s">
        <v>883</v>
      </c>
      <c r="F210" s="29" t="s">
        <v>884</v>
      </c>
    </row>
    <row r="211" spans="1:6" ht="14.25" customHeight="1">
      <c r="A211" s="29" t="s">
        <v>878</v>
      </c>
      <c r="B211" s="29">
        <v>2</v>
      </c>
      <c r="C211" s="29" t="s">
        <v>885</v>
      </c>
      <c r="D211" s="29" t="s">
        <v>80</v>
      </c>
      <c r="E211" s="29" t="s">
        <v>886</v>
      </c>
      <c r="F211" s="29" t="s">
        <v>887</v>
      </c>
    </row>
    <row r="212" spans="1:6" ht="14.25" customHeight="1">
      <c r="A212" s="29" t="s">
        <v>878</v>
      </c>
      <c r="B212" s="29">
        <v>3</v>
      </c>
      <c r="C212" s="29" t="s">
        <v>888</v>
      </c>
      <c r="D212" s="29" t="s">
        <v>80</v>
      </c>
      <c r="E212" s="29" t="s">
        <v>889</v>
      </c>
      <c r="F212" s="29" t="s">
        <v>890</v>
      </c>
    </row>
    <row r="213" spans="1:6" ht="14.25" customHeight="1">
      <c r="A213" s="29" t="s">
        <v>878</v>
      </c>
      <c r="B213" s="29">
        <v>4</v>
      </c>
      <c r="C213" s="29" t="s">
        <v>891</v>
      </c>
      <c r="D213" s="29" t="s">
        <v>80</v>
      </c>
      <c r="E213" s="29" t="s">
        <v>892</v>
      </c>
      <c r="F213" s="29" t="s">
        <v>893</v>
      </c>
    </row>
    <row r="214" spans="1:6" ht="14.25" customHeight="1">
      <c r="A214" s="29" t="s">
        <v>878</v>
      </c>
      <c r="B214" s="29">
        <v>5</v>
      </c>
      <c r="C214" s="29" t="s">
        <v>894</v>
      </c>
      <c r="D214" s="29" t="s">
        <v>80</v>
      </c>
      <c r="E214" s="29" t="s">
        <v>895</v>
      </c>
      <c r="F214" s="29" t="s">
        <v>896</v>
      </c>
    </row>
    <row r="215" spans="1:6" ht="14.25" customHeight="1">
      <c r="A215" s="29" t="s">
        <v>878</v>
      </c>
      <c r="B215" s="29">
        <v>6</v>
      </c>
      <c r="C215" s="29" t="s">
        <v>897</v>
      </c>
      <c r="D215" s="29" t="s">
        <v>80</v>
      </c>
      <c r="E215" s="29" t="s">
        <v>898</v>
      </c>
      <c r="F215" s="29" t="s">
        <v>899</v>
      </c>
    </row>
    <row r="216" spans="1:6" ht="14.25" customHeight="1">
      <c r="A216" s="29" t="s">
        <v>878</v>
      </c>
      <c r="B216" s="29">
        <v>7</v>
      </c>
      <c r="C216" s="29" t="s">
        <v>900</v>
      </c>
      <c r="D216" s="29" t="s">
        <v>80</v>
      </c>
      <c r="E216" s="29" t="s">
        <v>901</v>
      </c>
      <c r="F216" s="29" t="s">
        <v>902</v>
      </c>
    </row>
    <row r="217" spans="1:6" ht="14.25" customHeight="1">
      <c r="A217" s="29" t="s">
        <v>878</v>
      </c>
      <c r="B217" s="29">
        <v>8</v>
      </c>
      <c r="C217" s="29" t="s">
        <v>903</v>
      </c>
      <c r="D217" s="29" t="s">
        <v>80</v>
      </c>
      <c r="E217" s="29" t="s">
        <v>904</v>
      </c>
      <c r="F217" s="29" t="s">
        <v>905</v>
      </c>
    </row>
    <row r="218" spans="1:6" ht="14.25" customHeight="1">
      <c r="A218" s="29" t="s">
        <v>878</v>
      </c>
      <c r="B218" s="29">
        <v>9</v>
      </c>
      <c r="C218" s="29" t="s">
        <v>906</v>
      </c>
      <c r="D218" s="29" t="s">
        <v>80</v>
      </c>
      <c r="E218" s="29" t="s">
        <v>907</v>
      </c>
      <c r="F218" s="29" t="s">
        <v>908</v>
      </c>
    </row>
    <row r="219" spans="1:6" ht="14.25" customHeight="1">
      <c r="A219" s="29" t="s">
        <v>878</v>
      </c>
      <c r="B219" s="29">
        <v>10</v>
      </c>
      <c r="C219" s="29" t="s">
        <v>909</v>
      </c>
      <c r="D219" s="29" t="s">
        <v>80</v>
      </c>
      <c r="E219" s="29" t="s">
        <v>910</v>
      </c>
      <c r="F219" s="29" t="s">
        <v>911</v>
      </c>
    </row>
    <row r="220" spans="1:6" ht="14.25" customHeight="1">
      <c r="A220" s="29" t="s">
        <v>878</v>
      </c>
      <c r="B220" s="29">
        <v>11</v>
      </c>
      <c r="C220" s="29" t="s">
        <v>912</v>
      </c>
      <c r="D220" s="29" t="s">
        <v>80</v>
      </c>
      <c r="E220" s="29" t="s">
        <v>913</v>
      </c>
      <c r="F220" s="29" t="s">
        <v>914</v>
      </c>
    </row>
    <row r="221" spans="1:6" ht="14.25" customHeight="1">
      <c r="A221" s="29" t="s">
        <v>878</v>
      </c>
      <c r="B221" s="29">
        <v>12</v>
      </c>
      <c r="C221" s="29" t="s">
        <v>915</v>
      </c>
      <c r="D221" s="29" t="s">
        <v>80</v>
      </c>
      <c r="E221" s="29" t="s">
        <v>916</v>
      </c>
      <c r="F221" s="29" t="s">
        <v>917</v>
      </c>
    </row>
    <row r="222" spans="1:6" ht="14.25" customHeight="1">
      <c r="A222" s="29" t="s">
        <v>878</v>
      </c>
      <c r="B222" s="29">
        <v>13</v>
      </c>
      <c r="C222" s="29" t="s">
        <v>278</v>
      </c>
      <c r="D222" s="29" t="s">
        <v>80</v>
      </c>
      <c r="E222" s="29" t="s">
        <v>477</v>
      </c>
      <c r="F222" s="29" t="s">
        <v>918</v>
      </c>
    </row>
    <row r="223" spans="1:6" ht="14.25" customHeight="1">
      <c r="A223" s="29" t="s">
        <v>878</v>
      </c>
      <c r="B223" s="29">
        <v>14</v>
      </c>
      <c r="C223" s="29" t="s">
        <v>919</v>
      </c>
      <c r="D223" s="29" t="s">
        <v>80</v>
      </c>
      <c r="E223" s="29" t="s">
        <v>920</v>
      </c>
      <c r="F223" s="29" t="s">
        <v>921</v>
      </c>
    </row>
    <row r="224" spans="1:6" ht="14.25" customHeight="1">
      <c r="A224" s="29" t="s">
        <v>878</v>
      </c>
      <c r="B224" s="29">
        <v>15</v>
      </c>
      <c r="C224" s="29" t="s">
        <v>922</v>
      </c>
      <c r="D224" s="29" t="s">
        <v>80</v>
      </c>
      <c r="E224" s="29" t="s">
        <v>923</v>
      </c>
      <c r="F224" s="29" t="s">
        <v>924</v>
      </c>
    </row>
    <row r="225" spans="1:6" ht="14.25" customHeight="1">
      <c r="A225" s="29" t="s">
        <v>878</v>
      </c>
      <c r="B225" s="29">
        <v>16</v>
      </c>
      <c r="C225" s="29" t="s">
        <v>925</v>
      </c>
      <c r="D225" s="29" t="s">
        <v>80</v>
      </c>
      <c r="E225" s="29" t="s">
        <v>926</v>
      </c>
      <c r="F225" s="29" t="s">
        <v>927</v>
      </c>
    </row>
    <row r="226" spans="1:6" ht="14.25" customHeight="1">
      <c r="A226" s="29" t="s">
        <v>878</v>
      </c>
      <c r="B226" s="29">
        <v>17</v>
      </c>
      <c r="C226" s="29" t="s">
        <v>928</v>
      </c>
      <c r="D226" s="29" t="s">
        <v>80</v>
      </c>
      <c r="E226" s="29" t="s">
        <v>929</v>
      </c>
      <c r="F226" s="29" t="s">
        <v>268</v>
      </c>
    </row>
    <row r="227" spans="1:6" ht="14.25" customHeight="1">
      <c r="A227" s="29" t="s">
        <v>878</v>
      </c>
      <c r="B227" s="29">
        <v>18</v>
      </c>
      <c r="C227" s="29" t="s">
        <v>930</v>
      </c>
      <c r="D227" s="29" t="s">
        <v>80</v>
      </c>
      <c r="E227" s="29" t="s">
        <v>931</v>
      </c>
      <c r="F227" s="29" t="s">
        <v>932</v>
      </c>
    </row>
    <row r="228" spans="1:6" ht="14.25" customHeight="1">
      <c r="A228" s="29" t="s">
        <v>878</v>
      </c>
      <c r="B228" s="29">
        <v>19</v>
      </c>
      <c r="C228" s="29" t="s">
        <v>933</v>
      </c>
      <c r="D228" s="29" t="s">
        <v>80</v>
      </c>
      <c r="E228" s="29" t="s">
        <v>934</v>
      </c>
      <c r="F228" s="29" t="s">
        <v>935</v>
      </c>
    </row>
    <row r="229" spans="1:6" ht="14.25" customHeight="1">
      <c r="A229" s="29" t="s">
        <v>878</v>
      </c>
      <c r="B229" s="29">
        <v>20</v>
      </c>
      <c r="C229" s="29" t="s">
        <v>936</v>
      </c>
      <c r="D229" s="29" t="s">
        <v>80</v>
      </c>
      <c r="E229" s="29" t="s">
        <v>937</v>
      </c>
      <c r="F229" s="29" t="s">
        <v>938</v>
      </c>
    </row>
    <row r="230" spans="1:6" ht="14.25" customHeight="1">
      <c r="A230" s="29" t="s">
        <v>878</v>
      </c>
      <c r="B230" s="29">
        <v>21</v>
      </c>
      <c r="C230" s="29" t="s">
        <v>939</v>
      </c>
      <c r="D230" s="29" t="s">
        <v>80</v>
      </c>
      <c r="E230" s="29" t="s">
        <v>940</v>
      </c>
      <c r="F230" s="29" t="s">
        <v>941</v>
      </c>
    </row>
    <row r="231" spans="1:6" ht="14.25" customHeight="1">
      <c r="A231" s="29" t="s">
        <v>878</v>
      </c>
      <c r="B231" s="29">
        <v>22</v>
      </c>
      <c r="C231" s="29" t="s">
        <v>942</v>
      </c>
      <c r="D231" s="29" t="s">
        <v>80</v>
      </c>
      <c r="E231" s="29" t="s">
        <v>943</v>
      </c>
      <c r="F231" s="29" t="s">
        <v>944</v>
      </c>
    </row>
    <row r="232" spans="1:6" ht="14.25" customHeight="1">
      <c r="A232" s="29" t="s">
        <v>878</v>
      </c>
      <c r="B232" s="29">
        <v>23</v>
      </c>
      <c r="C232" s="29" t="s">
        <v>945</v>
      </c>
      <c r="D232" s="29" t="s">
        <v>80</v>
      </c>
      <c r="E232" s="29" t="s">
        <v>946</v>
      </c>
      <c r="F232" s="29" t="s">
        <v>947</v>
      </c>
    </row>
    <row r="233" spans="1:6" ht="14.25" customHeight="1">
      <c r="A233" s="29" t="s">
        <v>948</v>
      </c>
      <c r="B233" s="29">
        <v>0</v>
      </c>
      <c r="C233" s="29" t="s">
        <v>949</v>
      </c>
      <c r="D233" s="29" t="s">
        <v>80</v>
      </c>
      <c r="E233" s="29" t="s">
        <v>950</v>
      </c>
      <c r="F233" s="29" t="s">
        <v>951</v>
      </c>
    </row>
    <row r="234" spans="1:6" ht="14.25" customHeight="1">
      <c r="A234" s="29" t="s">
        <v>948</v>
      </c>
      <c r="B234" s="29">
        <v>1</v>
      </c>
      <c r="C234" s="29" t="s">
        <v>952</v>
      </c>
      <c r="D234" s="29" t="s">
        <v>80</v>
      </c>
      <c r="E234" s="29" t="s">
        <v>953</v>
      </c>
      <c r="F234" s="29" t="s">
        <v>954</v>
      </c>
    </row>
    <row r="235" spans="1:6" ht="14.25" customHeight="1">
      <c r="A235" s="29" t="s">
        <v>948</v>
      </c>
      <c r="B235" s="29">
        <v>2</v>
      </c>
      <c r="C235" s="29" t="s">
        <v>955</v>
      </c>
      <c r="D235" s="29" t="s">
        <v>80</v>
      </c>
      <c r="E235" s="29" t="s">
        <v>956</v>
      </c>
      <c r="F235" s="29" t="s">
        <v>957</v>
      </c>
    </row>
    <row r="236" spans="1:6" ht="14.25" customHeight="1">
      <c r="A236" s="29" t="s">
        <v>948</v>
      </c>
      <c r="B236" s="29">
        <v>3</v>
      </c>
      <c r="C236" s="29" t="s">
        <v>958</v>
      </c>
      <c r="D236" s="29" t="s">
        <v>80</v>
      </c>
      <c r="E236" s="29" t="s">
        <v>959</v>
      </c>
      <c r="F236" s="29" t="s">
        <v>960</v>
      </c>
    </row>
    <row r="237" spans="1:6" ht="14.25" customHeight="1">
      <c r="A237" s="29" t="s">
        <v>948</v>
      </c>
      <c r="B237" s="29">
        <v>4</v>
      </c>
      <c r="C237" s="29" t="s">
        <v>961</v>
      </c>
      <c r="D237" s="29" t="s">
        <v>80</v>
      </c>
      <c r="E237" s="29" t="s">
        <v>962</v>
      </c>
      <c r="F237" s="29" t="s">
        <v>963</v>
      </c>
    </row>
    <row r="238" spans="1:6" ht="14.25" customHeight="1">
      <c r="A238" s="29" t="s">
        <v>948</v>
      </c>
      <c r="B238" s="29">
        <v>5</v>
      </c>
      <c r="C238" s="29" t="s">
        <v>964</v>
      </c>
      <c r="D238" s="29" t="s">
        <v>80</v>
      </c>
      <c r="E238" s="29" t="s">
        <v>965</v>
      </c>
      <c r="F238" s="29" t="s">
        <v>966</v>
      </c>
    </row>
    <row r="239" spans="1:6" ht="14.25" customHeight="1">
      <c r="A239" s="29" t="s">
        <v>948</v>
      </c>
      <c r="B239" s="29">
        <v>6</v>
      </c>
      <c r="C239" s="29" t="s">
        <v>967</v>
      </c>
      <c r="D239" s="29" t="s">
        <v>80</v>
      </c>
      <c r="E239" s="29" t="s">
        <v>968</v>
      </c>
      <c r="F239" s="29" t="s">
        <v>969</v>
      </c>
    </row>
    <row r="240" spans="1:6" ht="14.25" customHeight="1">
      <c r="A240" s="29" t="s">
        <v>948</v>
      </c>
      <c r="B240" s="29">
        <v>7</v>
      </c>
      <c r="C240" s="29" t="s">
        <v>970</v>
      </c>
      <c r="D240" s="29" t="s">
        <v>80</v>
      </c>
      <c r="E240" s="29" t="s">
        <v>971</v>
      </c>
      <c r="F240" s="29" t="s">
        <v>341</v>
      </c>
    </row>
    <row r="241" spans="1:6" ht="14.25" customHeight="1">
      <c r="A241" s="29" t="s">
        <v>948</v>
      </c>
      <c r="B241" s="29">
        <v>8</v>
      </c>
      <c r="C241" s="29" t="s">
        <v>972</v>
      </c>
      <c r="D241" s="29" t="s">
        <v>80</v>
      </c>
      <c r="E241" s="29" t="s">
        <v>973</v>
      </c>
      <c r="F241" s="29" t="s">
        <v>974</v>
      </c>
    </row>
    <row r="242" spans="1:6" ht="14.25" customHeight="1">
      <c r="A242" s="29" t="s">
        <v>948</v>
      </c>
      <c r="B242" s="29">
        <v>9</v>
      </c>
      <c r="C242" s="29" t="s">
        <v>975</v>
      </c>
      <c r="D242" s="29" t="s">
        <v>80</v>
      </c>
      <c r="E242" s="29" t="s">
        <v>976</v>
      </c>
      <c r="F242" s="29" t="s">
        <v>977</v>
      </c>
    </row>
    <row r="243" spans="1:6" ht="14.25" customHeight="1">
      <c r="A243" s="29" t="s">
        <v>948</v>
      </c>
      <c r="B243" s="29">
        <v>10</v>
      </c>
      <c r="C243" s="29" t="s">
        <v>978</v>
      </c>
      <c r="D243" s="29" t="s">
        <v>80</v>
      </c>
      <c r="E243" s="29" t="s">
        <v>979</v>
      </c>
      <c r="F243" s="29" t="s">
        <v>980</v>
      </c>
    </row>
    <row r="244" spans="1:6" ht="14.25" customHeight="1">
      <c r="A244" s="29" t="s">
        <v>948</v>
      </c>
      <c r="B244" s="29">
        <v>11</v>
      </c>
      <c r="C244" s="29" t="s">
        <v>981</v>
      </c>
      <c r="D244" s="29" t="s">
        <v>80</v>
      </c>
      <c r="E244" s="29" t="s">
        <v>982</v>
      </c>
      <c r="F244" s="29" t="s">
        <v>983</v>
      </c>
    </row>
    <row r="245" spans="1:6" ht="14.25" customHeight="1">
      <c r="A245" s="29" t="s">
        <v>948</v>
      </c>
      <c r="B245" s="29">
        <v>12</v>
      </c>
      <c r="C245" s="29" t="s">
        <v>984</v>
      </c>
      <c r="D245" s="29" t="s">
        <v>80</v>
      </c>
      <c r="E245" s="29" t="s">
        <v>985</v>
      </c>
      <c r="F245" s="29" t="s">
        <v>986</v>
      </c>
    </row>
    <row r="246" spans="1:6" ht="14.25" customHeight="1">
      <c r="A246" s="29" t="s">
        <v>948</v>
      </c>
      <c r="B246" s="29">
        <v>13</v>
      </c>
      <c r="C246" s="29" t="s">
        <v>987</v>
      </c>
      <c r="D246" s="29" t="s">
        <v>80</v>
      </c>
      <c r="E246" s="29" t="s">
        <v>988</v>
      </c>
      <c r="F246" s="29" t="s">
        <v>989</v>
      </c>
    </row>
    <row r="247" spans="1:6" ht="14.25" customHeight="1">
      <c r="A247" s="29" t="s">
        <v>948</v>
      </c>
      <c r="B247" s="29">
        <v>14</v>
      </c>
      <c r="C247" s="29" t="s">
        <v>320</v>
      </c>
      <c r="D247" s="29" t="s">
        <v>80</v>
      </c>
      <c r="E247" s="29" t="s">
        <v>990</v>
      </c>
      <c r="F247" s="29" t="s">
        <v>991</v>
      </c>
    </row>
    <row r="248" spans="1:6" ht="14.25" customHeight="1">
      <c r="A248" s="29" t="s">
        <v>948</v>
      </c>
      <c r="B248" s="29">
        <v>15</v>
      </c>
      <c r="C248" s="29" t="s">
        <v>992</v>
      </c>
      <c r="D248" s="29" t="s">
        <v>80</v>
      </c>
      <c r="E248" s="29" t="s">
        <v>993</v>
      </c>
      <c r="F248" s="29" t="s">
        <v>994</v>
      </c>
    </row>
    <row r="249" spans="1:6" ht="14.25" customHeight="1">
      <c r="A249" s="29" t="s">
        <v>948</v>
      </c>
      <c r="B249" s="29">
        <v>16</v>
      </c>
      <c r="C249" s="29" t="s">
        <v>995</v>
      </c>
      <c r="D249" s="29" t="s">
        <v>80</v>
      </c>
      <c r="E249" s="29" t="s">
        <v>996</v>
      </c>
      <c r="F249" s="29" t="s">
        <v>240</v>
      </c>
    </row>
    <row r="250" spans="1:6" ht="14.25" customHeight="1">
      <c r="A250" s="29" t="s">
        <v>948</v>
      </c>
      <c r="B250" s="29">
        <v>17</v>
      </c>
      <c r="C250" s="29" t="s">
        <v>997</v>
      </c>
      <c r="D250" s="29" t="s">
        <v>80</v>
      </c>
      <c r="E250" s="29" t="s">
        <v>998</v>
      </c>
      <c r="F250" s="29" t="s">
        <v>999</v>
      </c>
    </row>
    <row r="251" spans="1:6" ht="14.25" customHeight="1">
      <c r="A251" s="29" t="s">
        <v>948</v>
      </c>
      <c r="B251" s="29">
        <v>18</v>
      </c>
      <c r="C251" s="29" t="s">
        <v>1000</v>
      </c>
      <c r="D251" s="29" t="s">
        <v>80</v>
      </c>
      <c r="E251" s="29" t="s">
        <v>1001</v>
      </c>
      <c r="F251" s="29" t="s">
        <v>1002</v>
      </c>
    </row>
    <row r="252" spans="1:6" ht="14.25" customHeight="1">
      <c r="A252" s="29" t="s">
        <v>948</v>
      </c>
      <c r="B252" s="29">
        <v>19</v>
      </c>
      <c r="C252" s="29" t="s">
        <v>1003</v>
      </c>
      <c r="D252" s="29" t="s">
        <v>80</v>
      </c>
      <c r="E252" s="29" t="s">
        <v>1004</v>
      </c>
      <c r="F252" s="29" t="s">
        <v>1005</v>
      </c>
    </row>
    <row r="253" spans="1:6" ht="14.25" customHeight="1">
      <c r="A253" s="29" t="s">
        <v>948</v>
      </c>
      <c r="B253" s="29">
        <v>20</v>
      </c>
      <c r="C253" s="29" t="s">
        <v>1006</v>
      </c>
      <c r="D253" s="29" t="s">
        <v>80</v>
      </c>
      <c r="E253" s="29" t="s">
        <v>1007</v>
      </c>
      <c r="F253" s="29" t="s">
        <v>1008</v>
      </c>
    </row>
    <row r="254" spans="1:6" ht="14.25" customHeight="1">
      <c r="A254" s="29" t="s">
        <v>948</v>
      </c>
      <c r="B254" s="29">
        <v>21</v>
      </c>
      <c r="C254" s="29" t="s">
        <v>1009</v>
      </c>
      <c r="D254" s="29" t="s">
        <v>80</v>
      </c>
      <c r="E254" s="29" t="s">
        <v>1010</v>
      </c>
      <c r="F254" s="29" t="s">
        <v>1011</v>
      </c>
    </row>
    <row r="255" spans="1:6" ht="14.25" customHeight="1">
      <c r="A255" s="29" t="s">
        <v>948</v>
      </c>
      <c r="B255" s="29">
        <v>22</v>
      </c>
      <c r="C255" s="29" t="s">
        <v>1012</v>
      </c>
      <c r="D255" s="29" t="s">
        <v>80</v>
      </c>
      <c r="E255" s="29" t="s">
        <v>1013</v>
      </c>
      <c r="F255" s="29" t="s">
        <v>1014</v>
      </c>
    </row>
    <row r="256" spans="1:6" ht="14.25" customHeight="1">
      <c r="A256" s="29" t="s">
        <v>948</v>
      </c>
      <c r="B256" s="29">
        <v>23</v>
      </c>
      <c r="C256" s="29" t="s">
        <v>1015</v>
      </c>
      <c r="D256" s="29" t="s">
        <v>80</v>
      </c>
      <c r="E256" s="29" t="s">
        <v>1016</v>
      </c>
      <c r="F256" s="29" t="s">
        <v>1017</v>
      </c>
    </row>
    <row r="257" spans="1:6" ht="14.25" customHeight="1">
      <c r="A257" s="29" t="s">
        <v>1018</v>
      </c>
      <c r="B257" s="29">
        <v>0</v>
      </c>
      <c r="C257" s="29" t="s">
        <v>1019</v>
      </c>
      <c r="D257" s="29" t="s">
        <v>80</v>
      </c>
      <c r="E257" s="29" t="s">
        <v>1020</v>
      </c>
      <c r="F257" s="29" t="s">
        <v>1021</v>
      </c>
    </row>
    <row r="258" spans="1:6" ht="14.25" customHeight="1">
      <c r="A258" s="29" t="s">
        <v>1018</v>
      </c>
      <c r="B258" s="29">
        <v>1</v>
      </c>
      <c r="C258" s="29" t="s">
        <v>1022</v>
      </c>
      <c r="D258" s="29" t="s">
        <v>80</v>
      </c>
      <c r="E258" s="29" t="s">
        <v>1023</v>
      </c>
      <c r="F258" s="29" t="s">
        <v>1024</v>
      </c>
    </row>
    <row r="259" spans="1:6" ht="14.25" customHeight="1">
      <c r="A259" s="29" t="s">
        <v>1018</v>
      </c>
      <c r="B259" s="29">
        <v>2</v>
      </c>
      <c r="C259" s="29" t="s">
        <v>1025</v>
      </c>
      <c r="D259" s="29" t="s">
        <v>80</v>
      </c>
      <c r="E259" s="29" t="s">
        <v>1026</v>
      </c>
      <c r="F259" s="29" t="s">
        <v>1027</v>
      </c>
    </row>
    <row r="260" spans="1:6" ht="14.25" customHeight="1">
      <c r="A260" s="29" t="s">
        <v>1018</v>
      </c>
      <c r="B260" s="29">
        <v>3</v>
      </c>
      <c r="C260" s="29" t="s">
        <v>1028</v>
      </c>
      <c r="D260" s="29" t="s">
        <v>80</v>
      </c>
      <c r="E260" s="29" t="s">
        <v>1029</v>
      </c>
      <c r="F260" s="29" t="s">
        <v>1030</v>
      </c>
    </row>
    <row r="261" spans="1:6" ht="14.25" customHeight="1">
      <c r="A261" s="29" t="s">
        <v>1018</v>
      </c>
      <c r="B261" s="29">
        <v>4</v>
      </c>
      <c r="C261" s="29" t="s">
        <v>1031</v>
      </c>
      <c r="D261" s="29" t="s">
        <v>80</v>
      </c>
      <c r="E261" s="29" t="s">
        <v>1032</v>
      </c>
      <c r="F261" s="29" t="s">
        <v>1033</v>
      </c>
    </row>
    <row r="262" spans="1:6" ht="14.25" customHeight="1">
      <c r="A262" s="29" t="s">
        <v>1018</v>
      </c>
      <c r="B262" s="29">
        <v>5</v>
      </c>
      <c r="C262" s="29" t="s">
        <v>1034</v>
      </c>
      <c r="D262" s="29" t="s">
        <v>80</v>
      </c>
      <c r="E262" s="29" t="s">
        <v>1035</v>
      </c>
      <c r="F262" s="29" t="s">
        <v>1036</v>
      </c>
    </row>
    <row r="263" spans="1:6" ht="14.25" customHeight="1">
      <c r="A263" s="29" t="s">
        <v>1018</v>
      </c>
      <c r="B263" s="29">
        <v>6</v>
      </c>
      <c r="C263" s="29" t="s">
        <v>790</v>
      </c>
      <c r="D263" s="29" t="s">
        <v>80</v>
      </c>
      <c r="E263" s="29" t="s">
        <v>1037</v>
      </c>
      <c r="F263" s="29" t="s">
        <v>792</v>
      </c>
    </row>
    <row r="264" spans="1:6" ht="14.25" customHeight="1">
      <c r="A264" s="29" t="s">
        <v>1018</v>
      </c>
      <c r="B264" s="29">
        <v>7</v>
      </c>
      <c r="C264" s="29" t="s">
        <v>1038</v>
      </c>
      <c r="D264" s="29" t="s">
        <v>80</v>
      </c>
      <c r="E264" s="29" t="s">
        <v>1039</v>
      </c>
      <c r="F264" s="29" t="s">
        <v>1040</v>
      </c>
    </row>
    <row r="265" spans="1:6" ht="14.25" customHeight="1">
      <c r="A265" s="29" t="s">
        <v>1018</v>
      </c>
      <c r="B265" s="29">
        <v>8</v>
      </c>
      <c r="C265" s="29" t="s">
        <v>1041</v>
      </c>
      <c r="D265" s="29" t="s">
        <v>80</v>
      </c>
      <c r="E265" s="29" t="s">
        <v>1042</v>
      </c>
      <c r="F265" s="29" t="s">
        <v>1043</v>
      </c>
    </row>
    <row r="266" spans="1:6" ht="14.25" customHeight="1">
      <c r="A266" s="29" t="s">
        <v>1018</v>
      </c>
      <c r="B266" s="29">
        <v>9</v>
      </c>
      <c r="C266" s="29" t="s">
        <v>1044</v>
      </c>
      <c r="D266" s="29" t="s">
        <v>80</v>
      </c>
      <c r="E266" s="29" t="s">
        <v>1045</v>
      </c>
      <c r="F266" s="29" t="s">
        <v>1046</v>
      </c>
    </row>
    <row r="267" spans="1:6" ht="14.25" customHeight="1">
      <c r="A267" s="29" t="s">
        <v>1018</v>
      </c>
      <c r="B267" s="29">
        <v>10</v>
      </c>
      <c r="C267" s="29" t="s">
        <v>1047</v>
      </c>
      <c r="D267" s="29" t="s">
        <v>80</v>
      </c>
      <c r="E267" s="29" t="s">
        <v>1048</v>
      </c>
      <c r="F267" s="29" t="s">
        <v>1049</v>
      </c>
    </row>
    <row r="268" spans="1:6" ht="14.25" customHeight="1">
      <c r="A268" s="29" t="s">
        <v>1018</v>
      </c>
      <c r="B268" s="29">
        <v>11</v>
      </c>
      <c r="C268" s="29" t="s">
        <v>944</v>
      </c>
      <c r="D268" s="29" t="s">
        <v>80</v>
      </c>
      <c r="E268" s="29" t="s">
        <v>1050</v>
      </c>
      <c r="F268" s="29" t="s">
        <v>1051</v>
      </c>
    </row>
    <row r="269" spans="1:6" ht="14.25" customHeight="1">
      <c r="A269" s="29" t="s">
        <v>1018</v>
      </c>
      <c r="B269" s="29">
        <v>12</v>
      </c>
      <c r="C269" s="29" t="s">
        <v>1052</v>
      </c>
      <c r="D269" s="29" t="s">
        <v>80</v>
      </c>
      <c r="E269" s="29" t="s">
        <v>1053</v>
      </c>
      <c r="F269" s="29" t="s">
        <v>1054</v>
      </c>
    </row>
    <row r="270" spans="1:6" ht="14.25" customHeight="1">
      <c r="A270" s="29" t="s">
        <v>1018</v>
      </c>
      <c r="B270" s="29">
        <v>13</v>
      </c>
      <c r="C270" s="29" t="s">
        <v>236</v>
      </c>
      <c r="D270" s="29" t="s">
        <v>80</v>
      </c>
      <c r="E270" s="29" t="s">
        <v>1055</v>
      </c>
      <c r="F270" s="29" t="s">
        <v>1056</v>
      </c>
    </row>
    <row r="271" spans="1:6" ht="14.25" customHeight="1">
      <c r="A271" s="29" t="s">
        <v>1018</v>
      </c>
      <c r="B271" s="29">
        <v>14</v>
      </c>
      <c r="C271" s="29" t="s">
        <v>1057</v>
      </c>
      <c r="D271" s="29" t="s">
        <v>80</v>
      </c>
      <c r="E271" s="29" t="s">
        <v>1058</v>
      </c>
      <c r="F271" s="29" t="s">
        <v>1059</v>
      </c>
    </row>
    <row r="272" spans="1:6" ht="14.25" customHeight="1">
      <c r="A272" s="29" t="s">
        <v>1018</v>
      </c>
      <c r="B272" s="29">
        <v>15</v>
      </c>
      <c r="C272" s="29" t="s">
        <v>1060</v>
      </c>
      <c r="D272" s="29" t="s">
        <v>80</v>
      </c>
      <c r="E272" s="29" t="s">
        <v>1061</v>
      </c>
      <c r="F272" s="29" t="s">
        <v>1062</v>
      </c>
    </row>
    <row r="273" spans="1:6" ht="14.25" customHeight="1">
      <c r="A273" s="29" t="s">
        <v>1018</v>
      </c>
      <c r="B273" s="29">
        <v>16</v>
      </c>
      <c r="C273" s="29" t="s">
        <v>1063</v>
      </c>
      <c r="D273" s="29" t="s">
        <v>80</v>
      </c>
      <c r="E273" s="29" t="s">
        <v>1064</v>
      </c>
      <c r="F273" s="29" t="s">
        <v>1065</v>
      </c>
    </row>
    <row r="274" spans="1:6" ht="14.25" customHeight="1">
      <c r="A274" s="29" t="s">
        <v>1018</v>
      </c>
      <c r="B274" s="29">
        <v>17</v>
      </c>
      <c r="C274" s="29" t="s">
        <v>1066</v>
      </c>
      <c r="D274" s="29" t="s">
        <v>1067</v>
      </c>
      <c r="E274" s="29" t="s">
        <v>80</v>
      </c>
      <c r="F274" s="29" t="s">
        <v>1068</v>
      </c>
    </row>
    <row r="275" spans="1:6" ht="14.25" customHeight="1">
      <c r="A275" s="29" t="s">
        <v>1018</v>
      </c>
      <c r="B275" s="29">
        <v>18</v>
      </c>
      <c r="C275" s="29" t="s">
        <v>1069</v>
      </c>
      <c r="D275" s="29" t="s">
        <v>1070</v>
      </c>
      <c r="E275" s="29" t="s">
        <v>80</v>
      </c>
      <c r="F275" s="29" t="s">
        <v>1071</v>
      </c>
    </row>
    <row r="276" spans="1:6" ht="14.25" customHeight="1">
      <c r="A276" s="29" t="s">
        <v>1018</v>
      </c>
      <c r="B276" s="29">
        <v>19</v>
      </c>
      <c r="C276" s="29" t="s">
        <v>1072</v>
      </c>
      <c r="D276" s="29" t="s">
        <v>80</v>
      </c>
      <c r="E276" s="29" t="s">
        <v>1073</v>
      </c>
      <c r="F276" s="29" t="s">
        <v>1074</v>
      </c>
    </row>
    <row r="277" spans="1:6" ht="14.25" customHeight="1">
      <c r="A277" s="29" t="s">
        <v>1018</v>
      </c>
      <c r="B277" s="29">
        <v>20</v>
      </c>
      <c r="C277" s="29" t="s">
        <v>239</v>
      </c>
      <c r="D277" s="29" t="s">
        <v>80</v>
      </c>
      <c r="E277" s="29" t="s">
        <v>1075</v>
      </c>
      <c r="F277" s="29" t="s">
        <v>1076</v>
      </c>
    </row>
    <row r="278" spans="1:6" ht="14.25" customHeight="1">
      <c r="A278" s="29" t="s">
        <v>1018</v>
      </c>
      <c r="B278" s="29">
        <v>21</v>
      </c>
      <c r="C278" s="29" t="s">
        <v>1077</v>
      </c>
      <c r="D278" s="29" t="s">
        <v>80</v>
      </c>
      <c r="E278" s="29" t="s">
        <v>1078</v>
      </c>
      <c r="F278" s="29" t="s">
        <v>1079</v>
      </c>
    </row>
    <row r="279" spans="1:6" ht="14.25" customHeight="1">
      <c r="A279" s="29" t="s">
        <v>1018</v>
      </c>
      <c r="B279" s="29">
        <v>22</v>
      </c>
      <c r="C279" s="29" t="s">
        <v>1080</v>
      </c>
      <c r="D279" s="29" t="s">
        <v>80</v>
      </c>
      <c r="E279" s="29" t="s">
        <v>1081</v>
      </c>
      <c r="F279" s="29" t="s">
        <v>1082</v>
      </c>
    </row>
    <row r="280" spans="1:6" ht="14.25" customHeight="1">
      <c r="A280" s="29" t="s">
        <v>1018</v>
      </c>
      <c r="B280" s="29">
        <v>23</v>
      </c>
      <c r="C280" s="29" t="s">
        <v>255</v>
      </c>
      <c r="D280" s="29" t="s">
        <v>80</v>
      </c>
      <c r="E280" s="29" t="s">
        <v>1083</v>
      </c>
      <c r="F280" s="29" t="s">
        <v>1084</v>
      </c>
    </row>
    <row r="281" spans="1:6" ht="14.25" customHeight="1">
      <c r="A281" s="29" t="s">
        <v>1085</v>
      </c>
      <c r="B281" s="29">
        <v>0</v>
      </c>
      <c r="C281" s="29" t="s">
        <v>1086</v>
      </c>
      <c r="D281" s="29" t="s">
        <v>80</v>
      </c>
      <c r="E281" s="29" t="s">
        <v>1087</v>
      </c>
      <c r="F281" s="29" t="s">
        <v>1088</v>
      </c>
    </row>
    <row r="282" spans="1:6" ht="14.25" customHeight="1">
      <c r="A282" s="29" t="s">
        <v>1085</v>
      </c>
      <c r="B282" s="29">
        <v>1</v>
      </c>
      <c r="C282" s="29" t="s">
        <v>1089</v>
      </c>
      <c r="D282" s="29" t="s">
        <v>80</v>
      </c>
      <c r="E282" s="29" t="s">
        <v>910</v>
      </c>
      <c r="F282" s="29" t="s">
        <v>334</v>
      </c>
    </row>
    <row r="283" spans="1:6" ht="14.25" customHeight="1">
      <c r="A283" s="29" t="s">
        <v>1085</v>
      </c>
      <c r="B283" s="29">
        <v>2</v>
      </c>
      <c r="C283" s="29" t="s">
        <v>1090</v>
      </c>
      <c r="D283" s="29" t="s">
        <v>80</v>
      </c>
      <c r="E283" s="29" t="s">
        <v>1091</v>
      </c>
      <c r="F283" s="29" t="s">
        <v>1092</v>
      </c>
    </row>
    <row r="284" spans="1:6" ht="14.25" customHeight="1">
      <c r="A284" s="29" t="s">
        <v>1085</v>
      </c>
      <c r="B284" s="29">
        <v>3</v>
      </c>
      <c r="C284" s="29" t="s">
        <v>1093</v>
      </c>
      <c r="D284" s="29" t="s">
        <v>80</v>
      </c>
      <c r="E284" s="29" t="s">
        <v>1094</v>
      </c>
      <c r="F284" s="29" t="s">
        <v>1095</v>
      </c>
    </row>
    <row r="285" spans="1:6" ht="14.25" customHeight="1">
      <c r="A285" s="29" t="s">
        <v>1085</v>
      </c>
      <c r="B285" s="29">
        <v>4</v>
      </c>
      <c r="C285" s="29" t="s">
        <v>1096</v>
      </c>
      <c r="D285" s="29" t="s">
        <v>80</v>
      </c>
      <c r="E285" s="29" t="s">
        <v>1097</v>
      </c>
      <c r="F285" s="29" t="s">
        <v>1098</v>
      </c>
    </row>
    <row r="286" spans="1:6" ht="14.25" customHeight="1">
      <c r="A286" s="29" t="s">
        <v>1085</v>
      </c>
      <c r="B286" s="29">
        <v>5</v>
      </c>
      <c r="C286" s="29" t="s">
        <v>1099</v>
      </c>
      <c r="D286" s="29" t="s">
        <v>80</v>
      </c>
      <c r="E286" s="29" t="s">
        <v>1100</v>
      </c>
      <c r="F286" s="29" t="s">
        <v>1101</v>
      </c>
    </row>
    <row r="287" spans="1:6" ht="14.25" customHeight="1">
      <c r="A287" s="29" t="s">
        <v>1085</v>
      </c>
      <c r="B287" s="29">
        <v>6</v>
      </c>
      <c r="C287" s="29" t="s">
        <v>1102</v>
      </c>
      <c r="D287" s="29" t="s">
        <v>80</v>
      </c>
      <c r="E287" s="29" t="s">
        <v>1103</v>
      </c>
      <c r="F287" s="29" t="s">
        <v>1104</v>
      </c>
    </row>
    <row r="288" spans="1:6" ht="14.25" customHeight="1">
      <c r="A288" s="29" t="s">
        <v>1085</v>
      </c>
      <c r="B288" s="29">
        <v>7</v>
      </c>
      <c r="C288" s="29" t="s">
        <v>1105</v>
      </c>
      <c r="D288" s="29" t="s">
        <v>80</v>
      </c>
      <c r="E288" s="29" t="s">
        <v>1106</v>
      </c>
      <c r="F288" s="29" t="s">
        <v>1107</v>
      </c>
    </row>
    <row r="289" spans="1:6" ht="14.25" customHeight="1">
      <c r="A289" s="29" t="s">
        <v>1085</v>
      </c>
      <c r="B289" s="29">
        <v>8</v>
      </c>
      <c r="C289" s="29" t="s">
        <v>345</v>
      </c>
      <c r="D289" s="29" t="s">
        <v>80</v>
      </c>
      <c r="E289" s="29" t="s">
        <v>1108</v>
      </c>
      <c r="F289" s="29" t="s">
        <v>1109</v>
      </c>
    </row>
    <row r="290" spans="1:6" ht="14.25" customHeight="1">
      <c r="A290" s="29" t="s">
        <v>1085</v>
      </c>
      <c r="B290" s="29">
        <v>9</v>
      </c>
      <c r="C290" s="29" t="s">
        <v>1110</v>
      </c>
      <c r="D290" s="29" t="s">
        <v>80</v>
      </c>
      <c r="E290" s="29" t="s">
        <v>1111</v>
      </c>
      <c r="F290" s="29" t="s">
        <v>1112</v>
      </c>
    </row>
    <row r="291" spans="1:6" ht="14.25" customHeight="1">
      <c r="A291" s="29" t="s">
        <v>1085</v>
      </c>
      <c r="B291" s="29">
        <v>10</v>
      </c>
      <c r="C291" s="29" t="s">
        <v>1113</v>
      </c>
      <c r="D291" s="29" t="s">
        <v>80</v>
      </c>
      <c r="E291" s="29" t="s">
        <v>257</v>
      </c>
      <c r="F291" s="29" t="s">
        <v>1114</v>
      </c>
    </row>
    <row r="292" spans="1:6" ht="14.25" customHeight="1">
      <c r="A292" s="29" t="s">
        <v>1085</v>
      </c>
      <c r="B292" s="29">
        <v>11</v>
      </c>
      <c r="C292" s="29" t="s">
        <v>1115</v>
      </c>
      <c r="D292" s="29" t="s">
        <v>80</v>
      </c>
      <c r="E292" s="29" t="s">
        <v>1116</v>
      </c>
      <c r="F292" s="29" t="s">
        <v>1117</v>
      </c>
    </row>
    <row r="293" spans="1:6" ht="14.25" customHeight="1">
      <c r="A293" s="29" t="s">
        <v>1085</v>
      </c>
      <c r="B293" s="29">
        <v>12</v>
      </c>
      <c r="C293" s="29" t="s">
        <v>1118</v>
      </c>
      <c r="D293" s="29" t="s">
        <v>80</v>
      </c>
      <c r="E293" s="29" t="s">
        <v>1119</v>
      </c>
      <c r="F293" s="29" t="s">
        <v>1120</v>
      </c>
    </row>
    <row r="294" spans="1:6" ht="14.25" customHeight="1">
      <c r="A294" s="29" t="s">
        <v>1085</v>
      </c>
      <c r="B294" s="29">
        <v>13</v>
      </c>
      <c r="C294" s="29" t="s">
        <v>1121</v>
      </c>
      <c r="D294" s="29" t="s">
        <v>80</v>
      </c>
      <c r="E294" s="29" t="s">
        <v>1122</v>
      </c>
      <c r="F294" s="29" t="s">
        <v>1123</v>
      </c>
    </row>
    <row r="295" spans="1:6" ht="14.25" customHeight="1">
      <c r="A295" s="29" t="s">
        <v>1085</v>
      </c>
      <c r="B295" s="29">
        <v>14</v>
      </c>
      <c r="C295" s="29" t="s">
        <v>1124</v>
      </c>
      <c r="D295" s="29" t="s">
        <v>80</v>
      </c>
      <c r="E295" s="29" t="s">
        <v>1125</v>
      </c>
      <c r="F295" s="29" t="s">
        <v>1126</v>
      </c>
    </row>
    <row r="296" spans="1:6" ht="14.25" customHeight="1">
      <c r="A296" s="29" t="s">
        <v>1085</v>
      </c>
      <c r="B296" s="29">
        <v>15</v>
      </c>
      <c r="C296" s="29" t="s">
        <v>1127</v>
      </c>
      <c r="D296" s="29" t="s">
        <v>80</v>
      </c>
      <c r="E296" s="29" t="s">
        <v>1128</v>
      </c>
      <c r="F296" s="29" t="s">
        <v>1129</v>
      </c>
    </row>
    <row r="297" spans="1:6" ht="14.25" customHeight="1">
      <c r="A297" s="29" t="s">
        <v>1085</v>
      </c>
      <c r="B297" s="29">
        <v>16</v>
      </c>
      <c r="C297" s="29" t="s">
        <v>285</v>
      </c>
      <c r="D297" s="29" t="s">
        <v>80</v>
      </c>
      <c r="E297" s="29" t="s">
        <v>1130</v>
      </c>
      <c r="F297" s="29" t="s">
        <v>1131</v>
      </c>
    </row>
    <row r="298" spans="1:6" ht="14.25" customHeight="1">
      <c r="A298" s="29" t="s">
        <v>1085</v>
      </c>
      <c r="B298" s="29">
        <v>17</v>
      </c>
      <c r="C298" s="29" t="s">
        <v>269</v>
      </c>
      <c r="D298" s="29" t="s">
        <v>80</v>
      </c>
      <c r="E298" s="29" t="s">
        <v>1132</v>
      </c>
      <c r="F298" s="29" t="s">
        <v>1133</v>
      </c>
    </row>
    <row r="299" spans="1:6" ht="14.25" customHeight="1">
      <c r="A299" s="29" t="s">
        <v>1085</v>
      </c>
      <c r="B299" s="29">
        <v>18</v>
      </c>
      <c r="C299" s="29" t="s">
        <v>270</v>
      </c>
      <c r="D299" s="29" t="s">
        <v>80</v>
      </c>
      <c r="E299" s="29" t="s">
        <v>1134</v>
      </c>
      <c r="F299" s="29" t="s">
        <v>1135</v>
      </c>
    </row>
    <row r="300" spans="1:6" ht="14.25" customHeight="1">
      <c r="A300" s="29" t="s">
        <v>1085</v>
      </c>
      <c r="B300" s="29">
        <v>19</v>
      </c>
      <c r="C300" s="29" t="s">
        <v>1136</v>
      </c>
      <c r="D300" s="29" t="s">
        <v>80</v>
      </c>
      <c r="E300" s="29" t="s">
        <v>1137</v>
      </c>
      <c r="F300" s="29" t="s">
        <v>1138</v>
      </c>
    </row>
    <row r="301" spans="1:6" ht="14.25" customHeight="1">
      <c r="A301" s="29" t="s">
        <v>1085</v>
      </c>
      <c r="B301" s="29">
        <v>20</v>
      </c>
      <c r="C301" s="29" t="s">
        <v>1139</v>
      </c>
      <c r="D301" s="29" t="s">
        <v>80</v>
      </c>
      <c r="E301" s="29" t="s">
        <v>238</v>
      </c>
      <c r="F301" s="29" t="s">
        <v>1140</v>
      </c>
    </row>
    <row r="302" spans="1:6" ht="14.25" customHeight="1">
      <c r="A302" s="29" t="s">
        <v>1085</v>
      </c>
      <c r="B302" s="29">
        <v>21</v>
      </c>
      <c r="C302" s="29" t="s">
        <v>1141</v>
      </c>
      <c r="D302" s="29" t="s">
        <v>80</v>
      </c>
      <c r="E302" s="29" t="s">
        <v>1142</v>
      </c>
      <c r="F302" s="29" t="s">
        <v>1143</v>
      </c>
    </row>
    <row r="303" spans="1:6" ht="14.25" customHeight="1">
      <c r="A303" s="29" t="s">
        <v>1085</v>
      </c>
      <c r="B303" s="29">
        <v>22</v>
      </c>
      <c r="C303" s="29" t="s">
        <v>1144</v>
      </c>
      <c r="D303" s="29" t="s">
        <v>80</v>
      </c>
      <c r="E303" s="29" t="s">
        <v>1145</v>
      </c>
      <c r="F303" s="29" t="s">
        <v>1146</v>
      </c>
    </row>
    <row r="304" spans="1:6" ht="14.25" customHeight="1">
      <c r="A304" s="29" t="s">
        <v>1085</v>
      </c>
      <c r="B304" s="29">
        <v>23</v>
      </c>
      <c r="C304" s="29" t="s">
        <v>1147</v>
      </c>
      <c r="D304" s="29" t="s">
        <v>80</v>
      </c>
      <c r="E304" s="29" t="s">
        <v>1148</v>
      </c>
      <c r="F304" s="29" t="s">
        <v>1149</v>
      </c>
    </row>
    <row r="305" spans="1:6" ht="14.25" customHeight="1">
      <c r="A305" s="29" t="s">
        <v>1150</v>
      </c>
      <c r="B305" s="29">
        <v>0</v>
      </c>
      <c r="C305" s="29" t="s">
        <v>1151</v>
      </c>
      <c r="D305" s="29" t="s">
        <v>294</v>
      </c>
      <c r="E305" s="29" t="s">
        <v>80</v>
      </c>
      <c r="F305" s="29" t="s">
        <v>1152</v>
      </c>
    </row>
    <row r="306" spans="1:6" ht="14.25" customHeight="1">
      <c r="A306" s="29" t="s">
        <v>1150</v>
      </c>
      <c r="B306" s="29">
        <v>1</v>
      </c>
      <c r="C306" s="29" t="s">
        <v>1153</v>
      </c>
      <c r="D306" s="29" t="s">
        <v>80</v>
      </c>
      <c r="E306" s="29" t="s">
        <v>1154</v>
      </c>
      <c r="F306" s="29" t="s">
        <v>1155</v>
      </c>
    </row>
    <row r="307" spans="1:6" ht="14.25" customHeight="1">
      <c r="A307" s="29" t="s">
        <v>1150</v>
      </c>
      <c r="B307" s="29">
        <v>2</v>
      </c>
      <c r="C307" s="29" t="s">
        <v>1156</v>
      </c>
      <c r="D307" s="29" t="s">
        <v>80</v>
      </c>
      <c r="E307" s="29" t="s">
        <v>1157</v>
      </c>
      <c r="F307" s="29" t="s">
        <v>1158</v>
      </c>
    </row>
    <row r="308" spans="1:6" ht="14.25" customHeight="1">
      <c r="A308" s="29" t="s">
        <v>1150</v>
      </c>
      <c r="B308" s="29">
        <v>3</v>
      </c>
      <c r="C308" s="29" t="s">
        <v>1159</v>
      </c>
      <c r="D308" s="29" t="s">
        <v>80</v>
      </c>
      <c r="E308" s="29" t="s">
        <v>1160</v>
      </c>
      <c r="F308" s="29" t="s">
        <v>1161</v>
      </c>
    </row>
    <row r="309" spans="1:6" ht="14.25" customHeight="1">
      <c r="A309" s="29" t="s">
        <v>1150</v>
      </c>
      <c r="B309" s="29">
        <v>4</v>
      </c>
      <c r="C309" s="29" t="s">
        <v>1162</v>
      </c>
      <c r="D309" s="29" t="s">
        <v>234</v>
      </c>
      <c r="E309" s="29" t="s">
        <v>80</v>
      </c>
      <c r="F309" s="29" t="s">
        <v>1163</v>
      </c>
    </row>
    <row r="310" spans="1:6" ht="14.25" customHeight="1">
      <c r="A310" s="29" t="s">
        <v>1150</v>
      </c>
      <c r="B310" s="29">
        <v>5</v>
      </c>
      <c r="C310" s="29" t="s">
        <v>1164</v>
      </c>
      <c r="D310" s="29" t="s">
        <v>349</v>
      </c>
      <c r="E310" s="29" t="s">
        <v>80</v>
      </c>
      <c r="F310" s="29" t="s">
        <v>1165</v>
      </c>
    </row>
    <row r="311" spans="1:6" ht="14.25" customHeight="1">
      <c r="A311" s="29" t="s">
        <v>1150</v>
      </c>
      <c r="B311" s="29">
        <v>6</v>
      </c>
      <c r="C311" s="29" t="s">
        <v>1166</v>
      </c>
      <c r="D311" s="29" t="s">
        <v>1167</v>
      </c>
      <c r="E311" s="29" t="s">
        <v>80</v>
      </c>
      <c r="F311" s="29" t="s">
        <v>1168</v>
      </c>
    </row>
    <row r="312" spans="1:6" ht="14.25" customHeight="1">
      <c r="A312" s="29" t="s">
        <v>1150</v>
      </c>
      <c r="B312" s="29">
        <v>7</v>
      </c>
      <c r="C312" s="29" t="s">
        <v>1169</v>
      </c>
      <c r="D312" s="29" t="s">
        <v>1170</v>
      </c>
      <c r="E312" s="29" t="s">
        <v>80</v>
      </c>
      <c r="F312" s="29" t="s">
        <v>1171</v>
      </c>
    </row>
    <row r="313" spans="1:6" ht="14.25" customHeight="1">
      <c r="A313" s="29" t="s">
        <v>1150</v>
      </c>
      <c r="B313" s="29">
        <v>8</v>
      </c>
      <c r="C313" s="29" t="s">
        <v>1172</v>
      </c>
      <c r="D313" s="29" t="s">
        <v>1173</v>
      </c>
      <c r="E313" s="29" t="s">
        <v>80</v>
      </c>
      <c r="F313" s="29" t="s">
        <v>1174</v>
      </c>
    </row>
    <row r="314" spans="1:6" ht="14.25" customHeight="1">
      <c r="A314" s="29" t="s">
        <v>1150</v>
      </c>
      <c r="B314" s="29">
        <v>9</v>
      </c>
      <c r="C314" s="29" t="s">
        <v>1175</v>
      </c>
      <c r="D314" s="29" t="s">
        <v>1176</v>
      </c>
      <c r="E314" s="29" t="s">
        <v>80</v>
      </c>
      <c r="F314" s="29" t="s">
        <v>1177</v>
      </c>
    </row>
    <row r="315" spans="1:6" ht="14.25" customHeight="1">
      <c r="A315" s="29" t="s">
        <v>1150</v>
      </c>
      <c r="B315" s="29">
        <v>10</v>
      </c>
      <c r="C315" s="29" t="s">
        <v>1178</v>
      </c>
      <c r="D315" s="29" t="s">
        <v>1179</v>
      </c>
      <c r="E315" s="29" t="s">
        <v>80</v>
      </c>
      <c r="F315" s="29" t="s">
        <v>1180</v>
      </c>
    </row>
    <row r="316" spans="1:6" ht="14.25" customHeight="1">
      <c r="A316" s="29" t="s">
        <v>1150</v>
      </c>
      <c r="B316" s="29">
        <v>11</v>
      </c>
      <c r="C316" s="29" t="s">
        <v>1181</v>
      </c>
      <c r="D316" s="29" t="s">
        <v>1182</v>
      </c>
      <c r="E316" s="29" t="s">
        <v>80</v>
      </c>
      <c r="F316" s="29" t="s">
        <v>1183</v>
      </c>
    </row>
    <row r="317" spans="1:6" ht="14.25" customHeight="1">
      <c r="A317" s="29" t="s">
        <v>1150</v>
      </c>
      <c r="B317" s="29">
        <v>12</v>
      </c>
      <c r="C317" s="29" t="s">
        <v>1184</v>
      </c>
      <c r="D317" s="29" t="s">
        <v>1185</v>
      </c>
      <c r="E317" s="29" t="s">
        <v>80</v>
      </c>
      <c r="F317" s="29" t="s">
        <v>1186</v>
      </c>
    </row>
    <row r="318" spans="1:6" ht="14.25" customHeight="1">
      <c r="A318" s="29" t="s">
        <v>1150</v>
      </c>
      <c r="B318" s="29">
        <v>13</v>
      </c>
      <c r="C318" s="29" t="s">
        <v>1187</v>
      </c>
      <c r="D318" s="29" t="s">
        <v>1188</v>
      </c>
      <c r="E318" s="29" t="s">
        <v>80</v>
      </c>
      <c r="F318" s="29" t="s">
        <v>1189</v>
      </c>
    </row>
    <row r="319" spans="1:6" ht="14.25" customHeight="1">
      <c r="A319" s="29" t="s">
        <v>1150</v>
      </c>
      <c r="B319" s="29">
        <v>14</v>
      </c>
      <c r="C319" s="29" t="s">
        <v>286</v>
      </c>
      <c r="D319" s="29" t="s">
        <v>1190</v>
      </c>
      <c r="E319" s="29" t="s">
        <v>80</v>
      </c>
      <c r="F319" s="29" t="s">
        <v>1191</v>
      </c>
    </row>
    <row r="320" spans="1:6" ht="14.25" customHeight="1">
      <c r="A320" s="29" t="s">
        <v>1150</v>
      </c>
      <c r="B320" s="29">
        <v>15</v>
      </c>
      <c r="C320" s="29" t="s">
        <v>1192</v>
      </c>
      <c r="D320" s="29" t="s">
        <v>1193</v>
      </c>
      <c r="E320" s="29" t="s">
        <v>80</v>
      </c>
      <c r="F320" s="29" t="s">
        <v>348</v>
      </c>
    </row>
    <row r="321" spans="1:6" ht="14.25" customHeight="1">
      <c r="A321" s="29" t="s">
        <v>1150</v>
      </c>
      <c r="B321" s="29">
        <v>16</v>
      </c>
      <c r="C321" s="29" t="s">
        <v>1194</v>
      </c>
      <c r="D321" s="29" t="s">
        <v>1195</v>
      </c>
      <c r="E321" s="29" t="s">
        <v>80</v>
      </c>
      <c r="F321" s="29" t="s">
        <v>1196</v>
      </c>
    </row>
    <row r="322" spans="1:6" ht="14.25" customHeight="1">
      <c r="A322" s="29" t="s">
        <v>1150</v>
      </c>
      <c r="B322" s="29">
        <v>17</v>
      </c>
      <c r="C322" s="29" t="s">
        <v>1197</v>
      </c>
      <c r="D322" s="29" t="s">
        <v>1198</v>
      </c>
      <c r="E322" s="29" t="s">
        <v>80</v>
      </c>
      <c r="F322" s="29" t="s">
        <v>1199</v>
      </c>
    </row>
    <row r="323" spans="1:6" ht="14.25" customHeight="1">
      <c r="A323" s="29" t="s">
        <v>1150</v>
      </c>
      <c r="B323" s="29">
        <v>18</v>
      </c>
      <c r="C323" s="29" t="s">
        <v>1200</v>
      </c>
      <c r="D323" s="29" t="s">
        <v>1201</v>
      </c>
      <c r="E323" s="29" t="s">
        <v>80</v>
      </c>
      <c r="F323" s="29" t="s">
        <v>1202</v>
      </c>
    </row>
    <row r="324" spans="1:6" ht="14.25" customHeight="1">
      <c r="A324" s="29" t="s">
        <v>1150</v>
      </c>
      <c r="B324" s="29">
        <v>19</v>
      </c>
      <c r="C324" s="29" t="s">
        <v>1203</v>
      </c>
      <c r="D324" s="29" t="s">
        <v>80</v>
      </c>
      <c r="E324" s="29" t="s">
        <v>1204</v>
      </c>
      <c r="F324" s="29" t="s">
        <v>250</v>
      </c>
    </row>
    <row r="325" spans="1:6" ht="14.25" customHeight="1">
      <c r="A325" s="29" t="s">
        <v>1150</v>
      </c>
      <c r="B325" s="29">
        <v>20</v>
      </c>
      <c r="C325" s="29" t="s">
        <v>1205</v>
      </c>
      <c r="D325" s="29" t="s">
        <v>80</v>
      </c>
      <c r="E325" s="29" t="s">
        <v>1206</v>
      </c>
      <c r="F325" s="29" t="s">
        <v>347</v>
      </c>
    </row>
    <row r="326" spans="1:6" ht="14.25" customHeight="1">
      <c r="A326" s="29" t="s">
        <v>1150</v>
      </c>
      <c r="B326" s="29">
        <v>21</v>
      </c>
      <c r="C326" s="29" t="s">
        <v>1207</v>
      </c>
      <c r="D326" s="29" t="s">
        <v>80</v>
      </c>
      <c r="E326" s="29" t="s">
        <v>1208</v>
      </c>
      <c r="F326" s="29" t="s">
        <v>327</v>
      </c>
    </row>
    <row r="327" spans="1:6" ht="14.25" customHeight="1">
      <c r="A327" s="29" t="s">
        <v>1150</v>
      </c>
      <c r="B327" s="29">
        <v>22</v>
      </c>
      <c r="C327" s="29" t="s">
        <v>1209</v>
      </c>
      <c r="D327" s="29" t="s">
        <v>1210</v>
      </c>
      <c r="E327" s="29" t="s">
        <v>80</v>
      </c>
      <c r="F327" s="29" t="s">
        <v>1211</v>
      </c>
    </row>
    <row r="328" spans="1:6" ht="14.25" customHeight="1">
      <c r="A328" s="29" t="s">
        <v>1150</v>
      </c>
      <c r="B328" s="29">
        <v>23</v>
      </c>
      <c r="C328" s="29" t="s">
        <v>1212</v>
      </c>
      <c r="D328" s="29" t="s">
        <v>1213</v>
      </c>
      <c r="E328" s="29" t="s">
        <v>80</v>
      </c>
      <c r="F328" s="29" t="s">
        <v>1214</v>
      </c>
    </row>
    <row r="329" spans="1:6" ht="14.25" customHeight="1">
      <c r="A329" s="29" t="s">
        <v>1215</v>
      </c>
      <c r="B329" s="29">
        <v>0</v>
      </c>
      <c r="C329" s="29" t="s">
        <v>1216</v>
      </c>
      <c r="D329" s="29" t="s">
        <v>80</v>
      </c>
      <c r="E329" s="29" t="s">
        <v>1217</v>
      </c>
      <c r="F329" s="29" t="s">
        <v>1218</v>
      </c>
    </row>
    <row r="330" spans="1:6" ht="14.25" customHeight="1">
      <c r="A330" s="29" t="s">
        <v>1215</v>
      </c>
      <c r="B330" s="29">
        <v>1</v>
      </c>
      <c r="C330" s="29" t="s">
        <v>1219</v>
      </c>
      <c r="D330" s="29" t="s">
        <v>80</v>
      </c>
      <c r="E330" s="29" t="s">
        <v>1220</v>
      </c>
      <c r="F330" s="29" t="s">
        <v>1221</v>
      </c>
    </row>
    <row r="331" spans="1:6" ht="14.25" customHeight="1">
      <c r="A331" s="29" t="s">
        <v>1215</v>
      </c>
      <c r="B331" s="29">
        <v>2</v>
      </c>
      <c r="C331" s="29" t="s">
        <v>1222</v>
      </c>
      <c r="D331" s="29" t="s">
        <v>80</v>
      </c>
      <c r="E331" s="29" t="s">
        <v>1223</v>
      </c>
      <c r="F331" s="29" t="s">
        <v>1224</v>
      </c>
    </row>
    <row r="332" spans="1:6" ht="14.25" customHeight="1">
      <c r="A332" s="29" t="s">
        <v>1215</v>
      </c>
      <c r="B332" s="29">
        <v>3</v>
      </c>
      <c r="C332" s="29" t="s">
        <v>1225</v>
      </c>
      <c r="D332" s="29" t="s">
        <v>80</v>
      </c>
      <c r="E332" s="29" t="s">
        <v>1226</v>
      </c>
      <c r="F332" s="29" t="s">
        <v>1227</v>
      </c>
    </row>
    <row r="333" spans="1:6" ht="14.25" customHeight="1">
      <c r="A333" s="29" t="s">
        <v>1215</v>
      </c>
      <c r="B333" s="29">
        <v>4</v>
      </c>
      <c r="C333" s="29" t="s">
        <v>1228</v>
      </c>
      <c r="D333" s="29" t="s">
        <v>1229</v>
      </c>
      <c r="E333" s="29" t="s">
        <v>80</v>
      </c>
      <c r="F333" s="29" t="s">
        <v>1230</v>
      </c>
    </row>
    <row r="334" spans="1:6" ht="14.25" customHeight="1">
      <c r="A334" s="29" t="s">
        <v>1215</v>
      </c>
      <c r="B334" s="29">
        <v>5</v>
      </c>
      <c r="C334" s="29" t="s">
        <v>1231</v>
      </c>
      <c r="D334" s="29" t="s">
        <v>1232</v>
      </c>
      <c r="E334" s="29" t="s">
        <v>80</v>
      </c>
      <c r="F334" s="29" t="s">
        <v>1233</v>
      </c>
    </row>
    <row r="335" spans="1:6" ht="14.25" customHeight="1">
      <c r="A335" s="29" t="s">
        <v>1215</v>
      </c>
      <c r="B335" s="29">
        <v>6</v>
      </c>
      <c r="C335" s="29" t="s">
        <v>1234</v>
      </c>
      <c r="D335" s="29" t="s">
        <v>1235</v>
      </c>
      <c r="E335" s="29" t="s">
        <v>80</v>
      </c>
      <c r="F335" s="29" t="s">
        <v>1236</v>
      </c>
    </row>
    <row r="336" spans="1:6" ht="14.25" customHeight="1">
      <c r="A336" s="29" t="s">
        <v>1215</v>
      </c>
      <c r="B336" s="29">
        <v>7</v>
      </c>
      <c r="C336" s="29" t="s">
        <v>1237</v>
      </c>
      <c r="D336" s="29" t="s">
        <v>1238</v>
      </c>
      <c r="E336" s="29" t="s">
        <v>80</v>
      </c>
      <c r="F336" s="29" t="s">
        <v>1239</v>
      </c>
    </row>
    <row r="337" spans="1:6" ht="14.25" customHeight="1">
      <c r="A337" s="29" t="s">
        <v>1215</v>
      </c>
      <c r="B337" s="29">
        <v>8</v>
      </c>
      <c r="C337" s="29" t="s">
        <v>1240</v>
      </c>
      <c r="D337" s="29" t="s">
        <v>650</v>
      </c>
      <c r="E337" s="29" t="s">
        <v>80</v>
      </c>
      <c r="F337" s="29" t="s">
        <v>1241</v>
      </c>
    </row>
    <row r="338" spans="1:6" ht="14.25" customHeight="1">
      <c r="A338" s="29" t="s">
        <v>1215</v>
      </c>
      <c r="B338" s="29">
        <v>9</v>
      </c>
      <c r="C338" s="29" t="s">
        <v>1242</v>
      </c>
      <c r="D338" s="29" t="s">
        <v>1243</v>
      </c>
      <c r="E338" s="29" t="s">
        <v>80</v>
      </c>
      <c r="F338" s="29" t="s">
        <v>1244</v>
      </c>
    </row>
    <row r="339" spans="1:6" ht="14.25" customHeight="1">
      <c r="A339" s="29" t="s">
        <v>1215</v>
      </c>
      <c r="B339" s="29">
        <v>10</v>
      </c>
      <c r="C339" s="29" t="s">
        <v>288</v>
      </c>
      <c r="D339" s="29" t="s">
        <v>1245</v>
      </c>
      <c r="E339" s="29" t="s">
        <v>80</v>
      </c>
      <c r="F339" s="29" t="s">
        <v>361</v>
      </c>
    </row>
    <row r="340" spans="1:6" ht="14.25" customHeight="1">
      <c r="A340" s="29" t="s">
        <v>1215</v>
      </c>
      <c r="B340" s="29">
        <v>11</v>
      </c>
      <c r="C340" s="29" t="s">
        <v>1246</v>
      </c>
      <c r="D340" s="29" t="s">
        <v>1247</v>
      </c>
      <c r="E340" s="29" t="s">
        <v>80</v>
      </c>
      <c r="F340" s="29" t="s">
        <v>1248</v>
      </c>
    </row>
    <row r="341" spans="1:6" ht="14.25" customHeight="1">
      <c r="A341" s="29" t="s">
        <v>1215</v>
      </c>
      <c r="B341" s="29">
        <v>12</v>
      </c>
      <c r="C341" s="29" t="s">
        <v>275</v>
      </c>
      <c r="D341" s="29" t="s">
        <v>1249</v>
      </c>
      <c r="E341" s="29" t="s">
        <v>80</v>
      </c>
      <c r="F341" s="29" t="s">
        <v>1250</v>
      </c>
    </row>
    <row r="342" spans="1:6" ht="14.25" customHeight="1">
      <c r="A342" s="29" t="s">
        <v>1215</v>
      </c>
      <c r="B342" s="29">
        <v>13</v>
      </c>
      <c r="C342" s="29" t="s">
        <v>1251</v>
      </c>
      <c r="D342" s="29" t="s">
        <v>1252</v>
      </c>
      <c r="E342" s="29" t="s">
        <v>80</v>
      </c>
      <c r="F342" s="29" t="s">
        <v>1253</v>
      </c>
    </row>
    <row r="343" spans="1:6" ht="14.25" customHeight="1">
      <c r="A343" s="29" t="s">
        <v>1215</v>
      </c>
      <c r="B343" s="29">
        <v>14</v>
      </c>
      <c r="C343" s="29" t="s">
        <v>1254</v>
      </c>
      <c r="D343" s="29" t="s">
        <v>80</v>
      </c>
      <c r="E343" s="29" t="s">
        <v>1255</v>
      </c>
      <c r="F343" s="29" t="s">
        <v>1256</v>
      </c>
    </row>
    <row r="344" spans="1:6" ht="14.25" customHeight="1">
      <c r="A344" s="29" t="s">
        <v>1215</v>
      </c>
      <c r="B344" s="29">
        <v>15</v>
      </c>
      <c r="C344" s="29" t="s">
        <v>329</v>
      </c>
      <c r="D344" s="29" t="s">
        <v>1257</v>
      </c>
      <c r="E344" s="29" t="s">
        <v>80</v>
      </c>
      <c r="F344" s="29" t="s">
        <v>1258</v>
      </c>
    </row>
    <row r="345" spans="1:6" ht="14.25" customHeight="1">
      <c r="A345" s="29" t="s">
        <v>1215</v>
      </c>
      <c r="B345" s="29">
        <v>16</v>
      </c>
      <c r="C345" s="29" t="s">
        <v>1259</v>
      </c>
      <c r="D345" s="29" t="s">
        <v>1260</v>
      </c>
      <c r="E345" s="29" t="s">
        <v>80</v>
      </c>
      <c r="F345" s="29" t="s">
        <v>1261</v>
      </c>
    </row>
    <row r="346" spans="1:6" ht="14.25" customHeight="1">
      <c r="A346" s="29" t="s">
        <v>1215</v>
      </c>
      <c r="B346" s="29">
        <v>17</v>
      </c>
      <c r="C346" s="29" t="s">
        <v>1262</v>
      </c>
      <c r="D346" s="29" t="s">
        <v>1263</v>
      </c>
      <c r="E346" s="29" t="s">
        <v>80</v>
      </c>
      <c r="F346" s="29" t="s">
        <v>1264</v>
      </c>
    </row>
    <row r="347" spans="1:6" ht="14.25" customHeight="1">
      <c r="A347" s="29" t="s">
        <v>1215</v>
      </c>
      <c r="B347" s="29">
        <v>18</v>
      </c>
      <c r="C347" s="29" t="s">
        <v>272</v>
      </c>
      <c r="D347" s="29" t="s">
        <v>80</v>
      </c>
      <c r="E347" s="29" t="s">
        <v>931</v>
      </c>
      <c r="F347" s="29" t="s">
        <v>1265</v>
      </c>
    </row>
    <row r="348" spans="1:6" ht="14.25" customHeight="1">
      <c r="A348" s="29" t="s">
        <v>1215</v>
      </c>
      <c r="B348" s="29">
        <v>19</v>
      </c>
      <c r="C348" s="29" t="s">
        <v>1266</v>
      </c>
      <c r="D348" s="29" t="s">
        <v>80</v>
      </c>
      <c r="E348" s="29" t="s">
        <v>1267</v>
      </c>
      <c r="F348" s="29" t="s">
        <v>1268</v>
      </c>
    </row>
    <row r="349" spans="1:6" ht="14.25" customHeight="1">
      <c r="A349" s="29" t="s">
        <v>1215</v>
      </c>
      <c r="B349" s="29">
        <v>20</v>
      </c>
      <c r="C349" s="29" t="s">
        <v>1269</v>
      </c>
      <c r="D349" s="29" t="s">
        <v>80</v>
      </c>
      <c r="E349" s="29" t="s">
        <v>1270</v>
      </c>
      <c r="F349" s="29" t="s">
        <v>1271</v>
      </c>
    </row>
    <row r="350" spans="1:6" ht="14.25" customHeight="1">
      <c r="A350" s="29" t="s">
        <v>1215</v>
      </c>
      <c r="B350" s="29">
        <v>21</v>
      </c>
      <c r="C350" s="29" t="s">
        <v>1272</v>
      </c>
      <c r="D350" s="29" t="s">
        <v>80</v>
      </c>
      <c r="E350" s="29" t="s">
        <v>1273</v>
      </c>
      <c r="F350" s="29" t="s">
        <v>1274</v>
      </c>
    </row>
    <row r="351" spans="1:6" ht="14.25" customHeight="1">
      <c r="A351" s="29" t="s">
        <v>1215</v>
      </c>
      <c r="B351" s="29">
        <v>22</v>
      </c>
      <c r="C351" s="29" t="s">
        <v>1275</v>
      </c>
      <c r="D351" s="29" t="s">
        <v>80</v>
      </c>
      <c r="E351" s="29" t="s">
        <v>1276</v>
      </c>
      <c r="F351" s="29" t="s">
        <v>1277</v>
      </c>
    </row>
    <row r="352" spans="1:6" ht="14.25" customHeight="1">
      <c r="A352" s="29" t="s">
        <v>1215</v>
      </c>
      <c r="B352" s="29">
        <v>23</v>
      </c>
      <c r="C352" s="29" t="s">
        <v>1278</v>
      </c>
      <c r="D352" s="29" t="s">
        <v>80</v>
      </c>
      <c r="E352" s="29" t="s">
        <v>253</v>
      </c>
      <c r="F352" s="29" t="s">
        <v>1279</v>
      </c>
    </row>
    <row r="353" spans="1:6" ht="14.25" customHeight="1">
      <c r="A353" s="29" t="s">
        <v>1280</v>
      </c>
      <c r="B353" s="29">
        <v>0</v>
      </c>
      <c r="C353" s="29" t="s">
        <v>1281</v>
      </c>
      <c r="D353" s="29" t="s">
        <v>80</v>
      </c>
      <c r="E353" s="29" t="s">
        <v>1282</v>
      </c>
      <c r="F353" s="29" t="s">
        <v>1283</v>
      </c>
    </row>
    <row r="354" spans="1:6" ht="14.25" customHeight="1">
      <c r="A354" s="29" t="s">
        <v>1280</v>
      </c>
      <c r="B354" s="29">
        <v>1</v>
      </c>
      <c r="C354" s="29" t="s">
        <v>1284</v>
      </c>
      <c r="D354" s="29" t="s">
        <v>80</v>
      </c>
      <c r="E354" s="29" t="s">
        <v>1285</v>
      </c>
      <c r="F354" s="29" t="s">
        <v>1286</v>
      </c>
    </row>
    <row r="355" spans="1:6" ht="14.25" customHeight="1">
      <c r="A355" s="29" t="s">
        <v>1280</v>
      </c>
      <c r="B355" s="29">
        <v>2</v>
      </c>
      <c r="C355" s="29" t="s">
        <v>1287</v>
      </c>
      <c r="D355" s="29" t="s">
        <v>80</v>
      </c>
      <c r="E355" s="29" t="s">
        <v>1288</v>
      </c>
      <c r="F355" s="29" t="s">
        <v>1289</v>
      </c>
    </row>
    <row r="356" spans="1:6" ht="14.25" customHeight="1">
      <c r="A356" s="29" t="s">
        <v>1280</v>
      </c>
      <c r="B356" s="29">
        <v>3</v>
      </c>
      <c r="C356" s="29" t="s">
        <v>1290</v>
      </c>
      <c r="D356" s="29" t="s">
        <v>80</v>
      </c>
      <c r="E356" s="29" t="s">
        <v>1291</v>
      </c>
      <c r="F356" s="29" t="s">
        <v>1292</v>
      </c>
    </row>
    <row r="357" spans="1:6" ht="14.25" customHeight="1">
      <c r="A357" s="29" t="s">
        <v>1280</v>
      </c>
      <c r="B357" s="29">
        <v>4</v>
      </c>
      <c r="C357" s="29" t="s">
        <v>1293</v>
      </c>
      <c r="D357" s="29" t="s">
        <v>80</v>
      </c>
      <c r="E357" s="29" t="s">
        <v>1294</v>
      </c>
      <c r="F357" s="29" t="s">
        <v>1295</v>
      </c>
    </row>
    <row r="358" spans="1:6" ht="14.25" customHeight="1">
      <c r="A358" s="29" t="s">
        <v>1280</v>
      </c>
      <c r="B358" s="29">
        <v>5</v>
      </c>
      <c r="C358" s="29" t="s">
        <v>1296</v>
      </c>
      <c r="D358" s="29" t="s">
        <v>351</v>
      </c>
      <c r="E358" s="29" t="s">
        <v>80</v>
      </c>
      <c r="F358" s="29" t="s">
        <v>1297</v>
      </c>
    </row>
    <row r="359" spans="1:6" ht="14.25" customHeight="1">
      <c r="A359" s="29" t="s">
        <v>1280</v>
      </c>
      <c r="B359" s="29">
        <v>6</v>
      </c>
      <c r="C359" s="29" t="s">
        <v>1298</v>
      </c>
      <c r="D359" s="29" t="s">
        <v>1299</v>
      </c>
      <c r="E359" s="29" t="s">
        <v>80</v>
      </c>
      <c r="F359" s="29" t="s">
        <v>1300</v>
      </c>
    </row>
    <row r="360" spans="1:6" ht="14.25" customHeight="1">
      <c r="A360" s="29" t="s">
        <v>1280</v>
      </c>
      <c r="B360" s="29">
        <v>7</v>
      </c>
      <c r="C360" s="29" t="s">
        <v>1301</v>
      </c>
      <c r="D360" s="29" t="s">
        <v>1302</v>
      </c>
      <c r="E360" s="29" t="s">
        <v>80</v>
      </c>
      <c r="F360" s="29" t="s">
        <v>1303</v>
      </c>
    </row>
    <row r="361" spans="1:6" ht="14.25" customHeight="1">
      <c r="A361" s="29" t="s">
        <v>1280</v>
      </c>
      <c r="B361" s="29">
        <v>8</v>
      </c>
      <c r="C361" s="29" t="s">
        <v>1304</v>
      </c>
      <c r="D361" s="29" t="s">
        <v>1305</v>
      </c>
      <c r="E361" s="29" t="s">
        <v>80</v>
      </c>
      <c r="F361" s="29" t="s">
        <v>1306</v>
      </c>
    </row>
    <row r="362" spans="1:6" ht="14.25" customHeight="1">
      <c r="A362" s="29" t="s">
        <v>1280</v>
      </c>
      <c r="B362" s="29">
        <v>9</v>
      </c>
      <c r="C362" s="29" t="s">
        <v>1307</v>
      </c>
      <c r="D362" s="29" t="s">
        <v>1308</v>
      </c>
      <c r="E362" s="29" t="s">
        <v>80</v>
      </c>
      <c r="F362" s="29" t="s">
        <v>1309</v>
      </c>
    </row>
    <row r="363" spans="1:6" ht="14.25" customHeight="1">
      <c r="A363" s="29" t="s">
        <v>1280</v>
      </c>
      <c r="B363" s="29">
        <v>10</v>
      </c>
      <c r="C363" s="29" t="s">
        <v>1310</v>
      </c>
      <c r="D363" s="29" t="s">
        <v>80</v>
      </c>
      <c r="E363" s="29" t="s">
        <v>1311</v>
      </c>
      <c r="F363" s="29" t="s">
        <v>1312</v>
      </c>
    </row>
    <row r="364" spans="1:6" ht="14.25" customHeight="1">
      <c r="A364" s="29" t="s">
        <v>1280</v>
      </c>
      <c r="B364" s="29">
        <v>11</v>
      </c>
      <c r="C364" s="29" t="s">
        <v>1313</v>
      </c>
      <c r="D364" s="29" t="s">
        <v>80</v>
      </c>
      <c r="E364" s="29" t="s">
        <v>359</v>
      </c>
      <c r="F364" s="29" t="s">
        <v>1314</v>
      </c>
    </row>
    <row r="365" spans="1:6" ht="14.25" customHeight="1">
      <c r="A365" s="29" t="s">
        <v>1280</v>
      </c>
      <c r="B365" s="29">
        <v>12</v>
      </c>
      <c r="C365" s="29" t="s">
        <v>1315</v>
      </c>
      <c r="D365" s="29" t="s">
        <v>80</v>
      </c>
      <c r="E365" s="29" t="s">
        <v>357</v>
      </c>
      <c r="F365" s="29" t="s">
        <v>1316</v>
      </c>
    </row>
    <row r="366" spans="1:6" ht="14.25" customHeight="1">
      <c r="A366" s="29" t="s">
        <v>1280</v>
      </c>
      <c r="B366" s="29">
        <v>13</v>
      </c>
      <c r="C366" s="29" t="s">
        <v>1317</v>
      </c>
      <c r="D366" s="29" t="s">
        <v>80</v>
      </c>
      <c r="E366" s="29" t="s">
        <v>1318</v>
      </c>
      <c r="F366" s="29" t="s">
        <v>1319</v>
      </c>
    </row>
    <row r="367" spans="1:6" ht="14.25" customHeight="1">
      <c r="A367" s="29" t="s">
        <v>1280</v>
      </c>
      <c r="B367" s="29">
        <v>14</v>
      </c>
      <c r="C367" s="29" t="s">
        <v>1320</v>
      </c>
      <c r="D367" s="29" t="s">
        <v>80</v>
      </c>
      <c r="E367" s="29" t="s">
        <v>1321</v>
      </c>
      <c r="F367" s="29" t="s">
        <v>1322</v>
      </c>
    </row>
    <row r="368" spans="1:6" ht="14.25" customHeight="1">
      <c r="A368" s="29" t="s">
        <v>1280</v>
      </c>
      <c r="B368" s="29">
        <v>15</v>
      </c>
      <c r="C368" s="29" t="s">
        <v>1323</v>
      </c>
      <c r="D368" s="29" t="s">
        <v>80</v>
      </c>
      <c r="E368" s="29" t="s">
        <v>1324</v>
      </c>
      <c r="F368" s="29" t="s">
        <v>1325</v>
      </c>
    </row>
    <row r="369" spans="1:6" ht="14.25" customHeight="1">
      <c r="A369" s="29" t="s">
        <v>1280</v>
      </c>
      <c r="B369" s="29">
        <v>16</v>
      </c>
      <c r="C369" s="29" t="s">
        <v>1326</v>
      </c>
      <c r="D369" s="29" t="s">
        <v>80</v>
      </c>
      <c r="E369" s="29" t="s">
        <v>244</v>
      </c>
      <c r="F369" s="29" t="s">
        <v>352</v>
      </c>
    </row>
    <row r="370" spans="1:6" ht="14.25" customHeight="1">
      <c r="A370" s="29" t="s">
        <v>1280</v>
      </c>
      <c r="B370" s="29">
        <v>17</v>
      </c>
      <c r="C370" s="29" t="s">
        <v>1327</v>
      </c>
      <c r="D370" s="29" t="s">
        <v>1328</v>
      </c>
      <c r="E370" s="29" t="s">
        <v>80</v>
      </c>
      <c r="F370" s="29" t="s">
        <v>1329</v>
      </c>
    </row>
    <row r="371" spans="1:6" ht="14.25" customHeight="1">
      <c r="A371" s="29" t="s">
        <v>1280</v>
      </c>
      <c r="B371" s="29">
        <v>18</v>
      </c>
      <c r="C371" s="29" t="s">
        <v>1330</v>
      </c>
      <c r="D371" s="29" t="s">
        <v>80</v>
      </c>
      <c r="E371" s="29" t="s">
        <v>1331</v>
      </c>
      <c r="F371" s="29" t="s">
        <v>1332</v>
      </c>
    </row>
    <row r="372" spans="1:6" ht="14.25" customHeight="1">
      <c r="A372" s="29" t="s">
        <v>1280</v>
      </c>
      <c r="B372" s="29">
        <v>19</v>
      </c>
      <c r="C372" s="29" t="s">
        <v>1333</v>
      </c>
      <c r="D372" s="29" t="s">
        <v>80</v>
      </c>
      <c r="E372" s="29" t="s">
        <v>1334</v>
      </c>
      <c r="F372" s="29" t="s">
        <v>1335</v>
      </c>
    </row>
    <row r="373" spans="1:6" ht="14.25" customHeight="1">
      <c r="A373" s="29" t="s">
        <v>1280</v>
      </c>
      <c r="B373" s="29">
        <v>20</v>
      </c>
      <c r="C373" s="29" t="s">
        <v>1336</v>
      </c>
      <c r="D373" s="29" t="s">
        <v>80</v>
      </c>
      <c r="E373" s="29" t="s">
        <v>1337</v>
      </c>
      <c r="F373" s="29" t="s">
        <v>1338</v>
      </c>
    </row>
    <row r="374" spans="1:6" ht="14.25" customHeight="1">
      <c r="A374" s="29" t="s">
        <v>1280</v>
      </c>
      <c r="B374" s="29">
        <v>21</v>
      </c>
      <c r="C374" s="29" t="s">
        <v>1339</v>
      </c>
      <c r="D374" s="29" t="s">
        <v>80</v>
      </c>
      <c r="E374" s="29" t="s">
        <v>1340</v>
      </c>
      <c r="F374" s="29" t="s">
        <v>1341</v>
      </c>
    </row>
    <row r="375" spans="1:6" ht="14.25" customHeight="1">
      <c r="A375" s="29" t="s">
        <v>1280</v>
      </c>
      <c r="B375" s="29">
        <v>22</v>
      </c>
      <c r="C375" s="29" t="s">
        <v>1342</v>
      </c>
      <c r="D375" s="29" t="s">
        <v>80</v>
      </c>
      <c r="E375" s="29" t="s">
        <v>1343</v>
      </c>
      <c r="F375" s="29" t="s">
        <v>1344</v>
      </c>
    </row>
    <row r="376" spans="1:6" ht="14.25" customHeight="1">
      <c r="A376" s="29" t="s">
        <v>1280</v>
      </c>
      <c r="B376" s="29">
        <v>23</v>
      </c>
      <c r="C376" s="29" t="s">
        <v>1345</v>
      </c>
      <c r="D376" s="29" t="s">
        <v>80</v>
      </c>
      <c r="E376" s="29" t="s">
        <v>1346</v>
      </c>
      <c r="F376" s="29" t="s">
        <v>1347</v>
      </c>
    </row>
    <row r="377" spans="1:6" ht="14.25" customHeight="1">
      <c r="A377" s="29" t="s">
        <v>1348</v>
      </c>
      <c r="B377" s="29">
        <v>0</v>
      </c>
      <c r="C377" s="29" t="s">
        <v>1349</v>
      </c>
      <c r="D377" s="29" t="s">
        <v>80</v>
      </c>
      <c r="E377" s="29" t="s">
        <v>1350</v>
      </c>
      <c r="F377" s="29" t="s">
        <v>1351</v>
      </c>
    </row>
    <row r="378" spans="1:6" ht="14.25" customHeight="1">
      <c r="A378" s="29" t="s">
        <v>1348</v>
      </c>
      <c r="B378" s="29">
        <v>1</v>
      </c>
      <c r="C378" s="29" t="s">
        <v>1352</v>
      </c>
      <c r="D378" s="29" t="s">
        <v>80</v>
      </c>
      <c r="E378" s="29" t="s">
        <v>1353</v>
      </c>
      <c r="F378" s="29" t="s">
        <v>1354</v>
      </c>
    </row>
    <row r="379" spans="1:6" ht="14.25" customHeight="1">
      <c r="A379" s="29" t="s">
        <v>1348</v>
      </c>
      <c r="B379" s="29">
        <v>2</v>
      </c>
      <c r="C379" s="29" t="s">
        <v>1355</v>
      </c>
      <c r="D379" s="29" t="s">
        <v>80</v>
      </c>
      <c r="E379" s="29" t="s">
        <v>1356</v>
      </c>
      <c r="F379" s="29" t="s">
        <v>1357</v>
      </c>
    </row>
    <row r="380" spans="1:6" ht="14.25" customHeight="1">
      <c r="A380" s="29" t="s">
        <v>1348</v>
      </c>
      <c r="B380" s="29">
        <v>3</v>
      </c>
      <c r="C380" s="29" t="s">
        <v>1358</v>
      </c>
      <c r="D380" s="29" t="s">
        <v>80</v>
      </c>
      <c r="E380" s="29" t="s">
        <v>1359</v>
      </c>
      <c r="F380" s="29" t="s">
        <v>1360</v>
      </c>
    </row>
    <row r="381" spans="1:6" ht="14.25" customHeight="1">
      <c r="A381" s="29" t="s">
        <v>1348</v>
      </c>
      <c r="B381" s="29">
        <v>4</v>
      </c>
      <c r="C381" s="29" t="s">
        <v>1361</v>
      </c>
      <c r="D381" s="29" t="s">
        <v>80</v>
      </c>
      <c r="E381" s="29" t="s">
        <v>1362</v>
      </c>
      <c r="F381" s="29" t="s">
        <v>1363</v>
      </c>
    </row>
    <row r="382" spans="1:6" ht="14.25" customHeight="1">
      <c r="A382" s="29" t="s">
        <v>1348</v>
      </c>
      <c r="B382" s="29">
        <v>5</v>
      </c>
      <c r="C382" s="29" t="s">
        <v>1364</v>
      </c>
      <c r="D382" s="29" t="s">
        <v>80</v>
      </c>
      <c r="E382" s="29" t="s">
        <v>1365</v>
      </c>
      <c r="F382" s="29" t="s">
        <v>1366</v>
      </c>
    </row>
    <row r="383" spans="1:6" ht="14.25" customHeight="1">
      <c r="A383" s="29" t="s">
        <v>1348</v>
      </c>
      <c r="B383" s="29">
        <v>6</v>
      </c>
      <c r="C383" s="29" t="s">
        <v>1367</v>
      </c>
      <c r="D383" s="29" t="s">
        <v>80</v>
      </c>
      <c r="E383" s="29" t="s">
        <v>1368</v>
      </c>
      <c r="F383" s="29" t="s">
        <v>1369</v>
      </c>
    </row>
    <row r="384" spans="1:6" ht="14.25" customHeight="1">
      <c r="A384" s="29" t="s">
        <v>1348</v>
      </c>
      <c r="B384" s="29">
        <v>7</v>
      </c>
      <c r="C384" s="29" t="s">
        <v>1370</v>
      </c>
      <c r="D384" s="29" t="s">
        <v>80</v>
      </c>
      <c r="E384" s="29" t="s">
        <v>251</v>
      </c>
      <c r="F384" s="29" t="s">
        <v>1371</v>
      </c>
    </row>
    <row r="385" spans="1:6" ht="14.25" customHeight="1">
      <c r="A385" s="29" t="s">
        <v>1348</v>
      </c>
      <c r="B385" s="29">
        <v>8</v>
      </c>
      <c r="C385" s="29" t="s">
        <v>1372</v>
      </c>
      <c r="D385" s="29" t="s">
        <v>80</v>
      </c>
      <c r="E385" s="29" t="s">
        <v>1373</v>
      </c>
      <c r="F385" s="29" t="s">
        <v>841</v>
      </c>
    </row>
    <row r="386" spans="1:6" ht="14.25" customHeight="1">
      <c r="A386" s="29" t="s">
        <v>1348</v>
      </c>
      <c r="B386" s="29">
        <v>9</v>
      </c>
      <c r="C386" s="29" t="s">
        <v>1374</v>
      </c>
      <c r="D386" s="29" t="s">
        <v>80</v>
      </c>
      <c r="E386" s="29" t="s">
        <v>1375</v>
      </c>
      <c r="F386" s="29" t="s">
        <v>1376</v>
      </c>
    </row>
    <row r="387" spans="1:6" ht="14.25" customHeight="1">
      <c r="A387" s="29" t="s">
        <v>1348</v>
      </c>
      <c r="B387" s="29">
        <v>10</v>
      </c>
      <c r="C387" s="29" t="s">
        <v>1377</v>
      </c>
      <c r="D387" s="29" t="s">
        <v>80</v>
      </c>
      <c r="E387" s="29" t="s">
        <v>1378</v>
      </c>
      <c r="F387" s="29" t="s">
        <v>1379</v>
      </c>
    </row>
    <row r="388" spans="1:6" ht="14.25" customHeight="1">
      <c r="A388" s="29" t="s">
        <v>1348</v>
      </c>
      <c r="B388" s="29">
        <v>11</v>
      </c>
      <c r="C388" s="29" t="s">
        <v>317</v>
      </c>
      <c r="D388" s="29" t="s">
        <v>80</v>
      </c>
      <c r="E388" s="29" t="s">
        <v>277</v>
      </c>
      <c r="F388" s="29" t="s">
        <v>1380</v>
      </c>
    </row>
    <row r="389" spans="1:6" ht="14.25" customHeight="1">
      <c r="A389" s="29" t="s">
        <v>1348</v>
      </c>
      <c r="B389" s="29">
        <v>12</v>
      </c>
      <c r="C389" s="29" t="s">
        <v>1381</v>
      </c>
      <c r="D389" s="29" t="s">
        <v>80</v>
      </c>
      <c r="E389" s="29" t="s">
        <v>1382</v>
      </c>
      <c r="F389" s="29" t="s">
        <v>1383</v>
      </c>
    </row>
    <row r="390" spans="1:6" ht="14.25" customHeight="1">
      <c r="A390" s="29" t="s">
        <v>1348</v>
      </c>
      <c r="B390" s="29">
        <v>13</v>
      </c>
      <c r="C390" s="29" t="s">
        <v>1384</v>
      </c>
      <c r="D390" s="29" t="s">
        <v>80</v>
      </c>
      <c r="E390" s="29" t="s">
        <v>1385</v>
      </c>
      <c r="F390" s="29" t="s">
        <v>1386</v>
      </c>
    </row>
    <row r="391" spans="1:6" ht="14.25" customHeight="1">
      <c r="A391" s="29" t="s">
        <v>1348</v>
      </c>
      <c r="B391" s="29">
        <v>14</v>
      </c>
      <c r="C391" s="29" t="s">
        <v>1387</v>
      </c>
      <c r="D391" s="29" t="s">
        <v>80</v>
      </c>
      <c r="E391" s="29" t="s">
        <v>1388</v>
      </c>
      <c r="F391" s="29" t="s">
        <v>1389</v>
      </c>
    </row>
    <row r="392" spans="1:6" ht="14.25" customHeight="1">
      <c r="A392" s="29" t="s">
        <v>1348</v>
      </c>
      <c r="B392" s="29">
        <v>15</v>
      </c>
      <c r="C392" s="29" t="s">
        <v>256</v>
      </c>
      <c r="D392" s="29" t="s">
        <v>80</v>
      </c>
      <c r="E392" s="29" t="s">
        <v>1390</v>
      </c>
      <c r="F392" s="29" t="s">
        <v>1391</v>
      </c>
    </row>
    <row r="393" spans="1:6" ht="14.25" customHeight="1">
      <c r="A393" s="29" t="s">
        <v>1348</v>
      </c>
      <c r="B393" s="29">
        <v>16</v>
      </c>
      <c r="C393" s="29" t="s">
        <v>1392</v>
      </c>
      <c r="D393" s="29" t="s">
        <v>80</v>
      </c>
      <c r="E393" s="29" t="s">
        <v>1393</v>
      </c>
      <c r="F393" s="29" t="s">
        <v>1394</v>
      </c>
    </row>
    <row r="394" spans="1:6" ht="14.25" customHeight="1">
      <c r="A394" s="29" t="s">
        <v>1348</v>
      </c>
      <c r="B394" s="29">
        <v>17</v>
      </c>
      <c r="C394" s="29" t="s">
        <v>1395</v>
      </c>
      <c r="D394" s="29" t="s">
        <v>80</v>
      </c>
      <c r="E394" s="29" t="s">
        <v>1396</v>
      </c>
      <c r="F394" s="29" t="s">
        <v>365</v>
      </c>
    </row>
    <row r="395" spans="1:6" ht="14.25" customHeight="1">
      <c r="A395" s="29" t="s">
        <v>1348</v>
      </c>
      <c r="B395" s="29">
        <v>18</v>
      </c>
      <c r="C395" s="29" t="s">
        <v>1397</v>
      </c>
      <c r="D395" s="29" t="s">
        <v>80</v>
      </c>
      <c r="E395" s="29" t="s">
        <v>1398</v>
      </c>
      <c r="F395" s="29" t="s">
        <v>279</v>
      </c>
    </row>
    <row r="396" spans="1:6" ht="14.25" customHeight="1">
      <c r="A396" s="29" t="s">
        <v>1348</v>
      </c>
      <c r="B396" s="29">
        <v>19</v>
      </c>
      <c r="C396" s="29" t="s">
        <v>1399</v>
      </c>
      <c r="D396" s="29" t="s">
        <v>80</v>
      </c>
      <c r="E396" s="29" t="s">
        <v>1400</v>
      </c>
      <c r="F396" s="29" t="s">
        <v>1401</v>
      </c>
    </row>
    <row r="397" spans="1:6" ht="14.25" customHeight="1">
      <c r="A397" s="29" t="s">
        <v>1348</v>
      </c>
      <c r="B397" s="29">
        <v>20</v>
      </c>
      <c r="C397" s="29" t="s">
        <v>1402</v>
      </c>
      <c r="D397" s="29" t="s">
        <v>80</v>
      </c>
      <c r="E397" s="29" t="s">
        <v>1403</v>
      </c>
      <c r="F397" s="29" t="s">
        <v>1404</v>
      </c>
    </row>
    <row r="398" spans="1:6" ht="14.25" customHeight="1">
      <c r="A398" s="29" t="s">
        <v>1348</v>
      </c>
      <c r="B398" s="29">
        <v>21</v>
      </c>
      <c r="C398" s="29" t="s">
        <v>1405</v>
      </c>
      <c r="D398" s="29" t="s">
        <v>80</v>
      </c>
      <c r="E398" s="29" t="s">
        <v>1406</v>
      </c>
      <c r="F398" s="29" t="s">
        <v>1407</v>
      </c>
    </row>
    <row r="399" spans="1:6" ht="14.25" customHeight="1">
      <c r="A399" s="29" t="s">
        <v>1348</v>
      </c>
      <c r="B399" s="29">
        <v>22</v>
      </c>
      <c r="C399" s="29" t="s">
        <v>1408</v>
      </c>
      <c r="D399" s="29" t="s">
        <v>80</v>
      </c>
      <c r="E399" s="29" t="s">
        <v>1409</v>
      </c>
      <c r="F399" s="29" t="s">
        <v>1410</v>
      </c>
    </row>
    <row r="400" spans="1:6" ht="14.25" customHeight="1">
      <c r="A400" s="29" t="s">
        <v>1348</v>
      </c>
      <c r="B400" s="29">
        <v>23</v>
      </c>
      <c r="C400" s="29" t="s">
        <v>1411</v>
      </c>
      <c r="D400" s="29" t="s">
        <v>80</v>
      </c>
      <c r="E400" s="29" t="s">
        <v>1412</v>
      </c>
      <c r="F400" s="29" t="s">
        <v>1413</v>
      </c>
    </row>
    <row r="401" spans="1:6" ht="14.25" customHeight="1">
      <c r="A401" s="29" t="s">
        <v>1414</v>
      </c>
      <c r="B401" s="29">
        <v>0</v>
      </c>
      <c r="C401" s="29" t="s">
        <v>1415</v>
      </c>
      <c r="D401" s="29" t="s">
        <v>80</v>
      </c>
      <c r="E401" s="29" t="s">
        <v>1416</v>
      </c>
      <c r="F401" s="29" t="s">
        <v>1417</v>
      </c>
    </row>
    <row r="402" spans="1:6" ht="14.25" customHeight="1">
      <c r="A402" s="29" t="s">
        <v>1414</v>
      </c>
      <c r="B402" s="29">
        <v>1</v>
      </c>
      <c r="C402" s="29" t="s">
        <v>1418</v>
      </c>
      <c r="D402" s="29" t="s">
        <v>80</v>
      </c>
      <c r="E402" s="29" t="s">
        <v>1419</v>
      </c>
      <c r="F402" s="29" t="s">
        <v>1420</v>
      </c>
    </row>
    <row r="403" spans="1:6" ht="14.25" customHeight="1">
      <c r="A403" s="29" t="s">
        <v>1414</v>
      </c>
      <c r="B403" s="29">
        <v>2</v>
      </c>
      <c r="C403" s="29" t="s">
        <v>1421</v>
      </c>
      <c r="D403" s="29" t="s">
        <v>80</v>
      </c>
      <c r="E403" s="29" t="s">
        <v>1422</v>
      </c>
      <c r="F403" s="29" t="s">
        <v>1423</v>
      </c>
    </row>
    <row r="404" spans="1:6" ht="14.25" customHeight="1">
      <c r="A404" s="29" t="s">
        <v>1414</v>
      </c>
      <c r="B404" s="29">
        <v>3</v>
      </c>
      <c r="C404" s="29" t="s">
        <v>1424</v>
      </c>
      <c r="D404" s="29" t="s">
        <v>80</v>
      </c>
      <c r="E404" s="29" t="s">
        <v>1425</v>
      </c>
      <c r="F404" s="29" t="s">
        <v>1426</v>
      </c>
    </row>
    <row r="405" spans="1:6" ht="14.25" customHeight="1">
      <c r="A405" s="29" t="s">
        <v>1414</v>
      </c>
      <c r="B405" s="29">
        <v>4</v>
      </c>
      <c r="C405" s="29" t="s">
        <v>1427</v>
      </c>
      <c r="D405" s="29" t="s">
        <v>80</v>
      </c>
      <c r="E405" s="29" t="s">
        <v>1428</v>
      </c>
      <c r="F405" s="29" t="s">
        <v>1429</v>
      </c>
    </row>
    <row r="406" spans="1:6" ht="14.25" customHeight="1">
      <c r="A406" s="29" t="s">
        <v>1414</v>
      </c>
      <c r="B406" s="29">
        <v>5</v>
      </c>
      <c r="C406" s="29" t="s">
        <v>1430</v>
      </c>
      <c r="D406" s="29" t="s">
        <v>80</v>
      </c>
      <c r="E406" s="29" t="s">
        <v>1431</v>
      </c>
      <c r="F406" s="29" t="s">
        <v>1432</v>
      </c>
    </row>
    <row r="407" spans="1:6" ht="14.25" customHeight="1">
      <c r="A407" s="29" t="s">
        <v>1414</v>
      </c>
      <c r="B407" s="29">
        <v>6</v>
      </c>
      <c r="C407" s="29" t="s">
        <v>1433</v>
      </c>
      <c r="D407" s="29" t="s">
        <v>80</v>
      </c>
      <c r="E407" s="29" t="s">
        <v>1434</v>
      </c>
      <c r="F407" s="29" t="s">
        <v>248</v>
      </c>
    </row>
    <row r="408" spans="1:6" ht="14.25" customHeight="1">
      <c r="A408" s="29" t="s">
        <v>1414</v>
      </c>
      <c r="B408" s="29">
        <v>7</v>
      </c>
      <c r="C408" s="29" t="s">
        <v>1435</v>
      </c>
      <c r="D408" s="29" t="s">
        <v>80</v>
      </c>
      <c r="E408" s="29" t="s">
        <v>1436</v>
      </c>
      <c r="F408" s="29" t="s">
        <v>333</v>
      </c>
    </row>
    <row r="409" spans="1:6" ht="14.25" customHeight="1">
      <c r="A409" s="29" t="s">
        <v>1414</v>
      </c>
      <c r="B409" s="29">
        <v>8</v>
      </c>
      <c r="C409" s="29" t="s">
        <v>1437</v>
      </c>
      <c r="D409" s="29" t="s">
        <v>80</v>
      </c>
      <c r="E409" s="29" t="s">
        <v>1438</v>
      </c>
      <c r="F409" s="29" t="s">
        <v>1439</v>
      </c>
    </row>
    <row r="410" spans="1:6" ht="14.25" customHeight="1">
      <c r="A410" s="29" t="s">
        <v>1414</v>
      </c>
      <c r="B410" s="29">
        <v>9</v>
      </c>
      <c r="C410" s="29" t="s">
        <v>1440</v>
      </c>
      <c r="D410" s="29" t="s">
        <v>80</v>
      </c>
      <c r="E410" s="29" t="s">
        <v>1441</v>
      </c>
      <c r="F410" s="29" t="s">
        <v>1442</v>
      </c>
    </row>
    <row r="411" spans="1:6" ht="14.25" customHeight="1">
      <c r="A411" s="29" t="s">
        <v>1414</v>
      </c>
      <c r="B411" s="29">
        <v>10</v>
      </c>
      <c r="C411" s="29" t="s">
        <v>1443</v>
      </c>
      <c r="D411" s="29" t="s">
        <v>80</v>
      </c>
      <c r="E411" s="29" t="s">
        <v>1444</v>
      </c>
      <c r="F411" s="29" t="s">
        <v>1445</v>
      </c>
    </row>
    <row r="412" spans="1:6" ht="14.25" customHeight="1">
      <c r="A412" s="29" t="s">
        <v>1414</v>
      </c>
      <c r="B412" s="29">
        <v>11</v>
      </c>
      <c r="C412" s="29" t="s">
        <v>1446</v>
      </c>
      <c r="D412" s="29" t="s">
        <v>80</v>
      </c>
      <c r="E412" s="29" t="s">
        <v>1447</v>
      </c>
      <c r="F412" s="29" t="s">
        <v>1448</v>
      </c>
    </row>
    <row r="413" spans="1:6" ht="14.25" customHeight="1">
      <c r="A413" s="29" t="s">
        <v>1414</v>
      </c>
      <c r="B413" s="29">
        <v>12</v>
      </c>
      <c r="C413" s="29" t="s">
        <v>1449</v>
      </c>
      <c r="D413" s="29" t="s">
        <v>80</v>
      </c>
      <c r="E413" s="29" t="s">
        <v>1450</v>
      </c>
      <c r="F413" s="29" t="s">
        <v>1451</v>
      </c>
    </row>
    <row r="414" spans="1:6" ht="14.25" customHeight="1">
      <c r="A414" s="29" t="s">
        <v>1414</v>
      </c>
      <c r="B414" s="29">
        <v>13</v>
      </c>
      <c r="C414" s="29" t="s">
        <v>1452</v>
      </c>
      <c r="D414" s="29" t="s">
        <v>80</v>
      </c>
      <c r="E414" s="29" t="s">
        <v>1453</v>
      </c>
      <c r="F414" s="29" t="s">
        <v>284</v>
      </c>
    </row>
    <row r="415" spans="1:6" ht="14.25" customHeight="1">
      <c r="A415" s="29" t="s">
        <v>1414</v>
      </c>
      <c r="B415" s="29">
        <v>14</v>
      </c>
      <c r="C415" s="29" t="s">
        <v>1454</v>
      </c>
      <c r="D415" s="29" t="s">
        <v>80</v>
      </c>
      <c r="E415" s="29" t="s">
        <v>1455</v>
      </c>
      <c r="F415" s="29" t="s">
        <v>1456</v>
      </c>
    </row>
    <row r="416" spans="1:6" ht="14.25" customHeight="1">
      <c r="A416" s="29" t="s">
        <v>1414</v>
      </c>
      <c r="B416" s="29">
        <v>15</v>
      </c>
      <c r="C416" s="29" t="s">
        <v>1457</v>
      </c>
      <c r="D416" s="29" t="s">
        <v>80</v>
      </c>
      <c r="E416" s="29" t="s">
        <v>1458</v>
      </c>
      <c r="F416" s="29" t="s">
        <v>1459</v>
      </c>
    </row>
    <row r="417" spans="1:6" ht="14.25" customHeight="1">
      <c r="A417" s="29" t="s">
        <v>1414</v>
      </c>
      <c r="B417" s="29">
        <v>16</v>
      </c>
      <c r="C417" s="29" t="s">
        <v>1460</v>
      </c>
      <c r="D417" s="29" t="s">
        <v>80</v>
      </c>
      <c r="E417" s="29" t="s">
        <v>1461</v>
      </c>
      <c r="F417" s="29" t="s">
        <v>1462</v>
      </c>
    </row>
    <row r="418" spans="1:6" ht="14.25" customHeight="1">
      <c r="A418" s="29" t="s">
        <v>1414</v>
      </c>
      <c r="B418" s="29">
        <v>17</v>
      </c>
      <c r="C418" s="29" t="s">
        <v>1463</v>
      </c>
      <c r="D418" s="29" t="s">
        <v>80</v>
      </c>
      <c r="E418" s="29" t="s">
        <v>1464</v>
      </c>
      <c r="F418" s="29" t="s">
        <v>325</v>
      </c>
    </row>
    <row r="419" spans="1:6" ht="14.25" customHeight="1">
      <c r="A419" s="29" t="s">
        <v>1414</v>
      </c>
      <c r="B419" s="29">
        <v>18</v>
      </c>
      <c r="C419" s="29" t="s">
        <v>1465</v>
      </c>
      <c r="D419" s="29" t="s">
        <v>80</v>
      </c>
      <c r="E419" s="29" t="s">
        <v>1466</v>
      </c>
      <c r="F419" s="29" t="s">
        <v>1467</v>
      </c>
    </row>
    <row r="420" spans="1:6" ht="14.25" customHeight="1">
      <c r="A420" s="29" t="s">
        <v>1414</v>
      </c>
      <c r="B420" s="29">
        <v>19</v>
      </c>
      <c r="C420" s="29" t="s">
        <v>1468</v>
      </c>
      <c r="D420" s="29" t="s">
        <v>80</v>
      </c>
      <c r="E420" s="29" t="s">
        <v>1469</v>
      </c>
      <c r="F420" s="29" t="s">
        <v>1470</v>
      </c>
    </row>
    <row r="421" spans="1:6" ht="14.25" customHeight="1">
      <c r="A421" s="29" t="s">
        <v>1414</v>
      </c>
      <c r="B421" s="29">
        <v>20</v>
      </c>
      <c r="C421" s="29" t="s">
        <v>1471</v>
      </c>
      <c r="D421" s="29" t="s">
        <v>80</v>
      </c>
      <c r="E421" s="29" t="s">
        <v>1472</v>
      </c>
      <c r="F421" s="29" t="s">
        <v>1473</v>
      </c>
    </row>
    <row r="422" spans="1:6" ht="14.25" customHeight="1">
      <c r="A422" s="29" t="s">
        <v>1414</v>
      </c>
      <c r="B422" s="29">
        <v>21</v>
      </c>
      <c r="C422" s="29" t="s">
        <v>1474</v>
      </c>
      <c r="D422" s="29" t="s">
        <v>80</v>
      </c>
      <c r="E422" s="29" t="s">
        <v>1475</v>
      </c>
      <c r="F422" s="29" t="s">
        <v>1476</v>
      </c>
    </row>
    <row r="423" spans="1:6" ht="14.25" customHeight="1">
      <c r="A423" s="29" t="s">
        <v>1414</v>
      </c>
      <c r="B423" s="29">
        <v>22</v>
      </c>
      <c r="C423" s="29" t="s">
        <v>1477</v>
      </c>
      <c r="D423" s="29" t="s">
        <v>80</v>
      </c>
      <c r="E423" s="29" t="s">
        <v>1478</v>
      </c>
      <c r="F423" s="29" t="s">
        <v>1479</v>
      </c>
    </row>
    <row r="424" spans="1:6" ht="14.25" customHeight="1">
      <c r="A424" s="29" t="s">
        <v>1414</v>
      </c>
      <c r="B424" s="29">
        <v>23</v>
      </c>
      <c r="C424" s="29" t="s">
        <v>1480</v>
      </c>
      <c r="D424" s="29" t="s">
        <v>80</v>
      </c>
      <c r="E424" s="29" t="s">
        <v>1481</v>
      </c>
      <c r="F424" s="29" t="s">
        <v>360</v>
      </c>
    </row>
    <row r="425" spans="1:6" ht="14.25" customHeight="1">
      <c r="A425" s="29" t="s">
        <v>1482</v>
      </c>
      <c r="B425" s="29">
        <v>0</v>
      </c>
      <c r="C425" s="29" t="s">
        <v>1483</v>
      </c>
      <c r="D425" s="29" t="s">
        <v>80</v>
      </c>
      <c r="E425" s="29" t="s">
        <v>1484</v>
      </c>
      <c r="F425" s="29" t="s">
        <v>1485</v>
      </c>
    </row>
    <row r="426" spans="1:6" ht="14.25" customHeight="1">
      <c r="A426" s="29" t="s">
        <v>1482</v>
      </c>
      <c r="B426" s="29">
        <v>1</v>
      </c>
      <c r="C426" s="29" t="s">
        <v>1486</v>
      </c>
      <c r="D426" s="29" t="s">
        <v>80</v>
      </c>
      <c r="E426" s="29" t="s">
        <v>1487</v>
      </c>
      <c r="F426" s="29" t="s">
        <v>1488</v>
      </c>
    </row>
    <row r="427" spans="1:6" ht="14.25" customHeight="1">
      <c r="A427" s="29" t="s">
        <v>1482</v>
      </c>
      <c r="B427" s="29">
        <v>2</v>
      </c>
      <c r="C427" s="29" t="s">
        <v>1489</v>
      </c>
      <c r="D427" s="29" t="s">
        <v>80</v>
      </c>
      <c r="E427" s="29" t="s">
        <v>1490</v>
      </c>
      <c r="F427" s="29" t="s">
        <v>1491</v>
      </c>
    </row>
    <row r="428" spans="1:6" ht="14.25" customHeight="1">
      <c r="A428" s="29" t="s">
        <v>1482</v>
      </c>
      <c r="B428" s="29">
        <v>3</v>
      </c>
      <c r="C428" s="29" t="s">
        <v>1492</v>
      </c>
      <c r="D428" s="29" t="s">
        <v>80</v>
      </c>
      <c r="E428" s="29" t="s">
        <v>1493</v>
      </c>
      <c r="F428" s="29" t="s">
        <v>1494</v>
      </c>
    </row>
    <row r="429" spans="1:6" ht="14.25" customHeight="1">
      <c r="A429" s="29" t="s">
        <v>1482</v>
      </c>
      <c r="B429" s="29">
        <v>4</v>
      </c>
      <c r="C429" s="29" t="s">
        <v>1495</v>
      </c>
      <c r="D429" s="29" t="s">
        <v>80</v>
      </c>
      <c r="E429" s="29" t="s">
        <v>1496</v>
      </c>
      <c r="F429" s="29" t="s">
        <v>1497</v>
      </c>
    </row>
    <row r="430" spans="1:6" ht="14.25" customHeight="1">
      <c r="A430" s="29" t="s">
        <v>1482</v>
      </c>
      <c r="B430" s="29">
        <v>5</v>
      </c>
      <c r="C430" s="29" t="s">
        <v>1498</v>
      </c>
      <c r="D430" s="29" t="s">
        <v>80</v>
      </c>
      <c r="E430" s="29" t="s">
        <v>1499</v>
      </c>
      <c r="F430" s="29" t="s">
        <v>1500</v>
      </c>
    </row>
    <row r="431" spans="1:6" ht="14.25" customHeight="1">
      <c r="A431" s="29" t="s">
        <v>1482</v>
      </c>
      <c r="B431" s="29">
        <v>6</v>
      </c>
      <c r="C431" s="29" t="s">
        <v>1501</v>
      </c>
      <c r="D431" s="29" t="s">
        <v>80</v>
      </c>
      <c r="E431" s="29" t="s">
        <v>1502</v>
      </c>
      <c r="F431" s="29" t="s">
        <v>1503</v>
      </c>
    </row>
    <row r="432" spans="1:6" ht="14.25" customHeight="1">
      <c r="A432" s="29" t="s">
        <v>1482</v>
      </c>
      <c r="B432" s="29">
        <v>7</v>
      </c>
      <c r="C432" s="29" t="s">
        <v>1504</v>
      </c>
      <c r="D432" s="29" t="s">
        <v>80</v>
      </c>
      <c r="E432" s="29" t="s">
        <v>1505</v>
      </c>
      <c r="F432" s="29" t="s">
        <v>245</v>
      </c>
    </row>
    <row r="433" spans="1:6" ht="14.25" customHeight="1">
      <c r="A433" s="29" t="s">
        <v>1482</v>
      </c>
      <c r="B433" s="29">
        <v>8</v>
      </c>
      <c r="C433" s="29" t="s">
        <v>1506</v>
      </c>
      <c r="D433" s="29" t="s">
        <v>80</v>
      </c>
      <c r="E433" s="29" t="s">
        <v>1507</v>
      </c>
      <c r="F433" s="29" t="s">
        <v>1508</v>
      </c>
    </row>
    <row r="434" spans="1:6" ht="14.25" customHeight="1">
      <c r="A434" s="29" t="s">
        <v>1482</v>
      </c>
      <c r="B434" s="29">
        <v>9</v>
      </c>
      <c r="C434" s="29" t="s">
        <v>1509</v>
      </c>
      <c r="D434" s="29" t="s">
        <v>321</v>
      </c>
      <c r="E434" s="29" t="s">
        <v>80</v>
      </c>
      <c r="F434" s="29" t="s">
        <v>1510</v>
      </c>
    </row>
    <row r="435" spans="1:6" ht="14.25" customHeight="1">
      <c r="A435" s="29" t="s">
        <v>1482</v>
      </c>
      <c r="B435" s="29">
        <v>10</v>
      </c>
      <c r="C435" s="29" t="s">
        <v>1511</v>
      </c>
      <c r="D435" s="29" t="s">
        <v>303</v>
      </c>
      <c r="E435" s="29" t="s">
        <v>80</v>
      </c>
      <c r="F435" s="29" t="s">
        <v>1512</v>
      </c>
    </row>
    <row r="436" spans="1:6" ht="14.25" customHeight="1">
      <c r="A436" s="29" t="s">
        <v>1482</v>
      </c>
      <c r="B436" s="29">
        <v>11</v>
      </c>
      <c r="C436" s="29" t="s">
        <v>1513</v>
      </c>
      <c r="D436" s="29" t="s">
        <v>273</v>
      </c>
      <c r="E436" s="29" t="s">
        <v>80</v>
      </c>
      <c r="F436" s="29" t="s">
        <v>1514</v>
      </c>
    </row>
    <row r="437" spans="1:6" ht="14.25" customHeight="1">
      <c r="A437" s="29" t="s">
        <v>1482</v>
      </c>
      <c r="B437" s="29">
        <v>12</v>
      </c>
      <c r="C437" s="29" t="s">
        <v>1515</v>
      </c>
      <c r="D437" s="29" t="s">
        <v>297</v>
      </c>
      <c r="E437" s="29" t="s">
        <v>297</v>
      </c>
      <c r="F437" s="29" t="s">
        <v>1516</v>
      </c>
    </row>
    <row r="438" spans="1:6" ht="14.25" customHeight="1">
      <c r="A438" s="29" t="s">
        <v>1482</v>
      </c>
      <c r="B438" s="29">
        <v>13</v>
      </c>
      <c r="C438" s="29" t="s">
        <v>1517</v>
      </c>
      <c r="D438" s="29" t="s">
        <v>263</v>
      </c>
      <c r="E438" s="29" t="s">
        <v>1518</v>
      </c>
      <c r="F438" s="29" t="s">
        <v>1519</v>
      </c>
    </row>
    <row r="439" spans="1:6" ht="14.25" customHeight="1">
      <c r="A439" s="29" t="s">
        <v>1482</v>
      </c>
      <c r="B439" s="29">
        <v>14</v>
      </c>
      <c r="C439" s="29" t="s">
        <v>1520</v>
      </c>
      <c r="D439" s="29" t="s">
        <v>263</v>
      </c>
      <c r="E439" s="29" t="s">
        <v>1521</v>
      </c>
      <c r="F439" s="29" t="s">
        <v>1522</v>
      </c>
    </row>
    <row r="440" spans="1:6" ht="14.25" customHeight="1">
      <c r="A440" s="29" t="s">
        <v>1482</v>
      </c>
      <c r="B440" s="29">
        <v>15</v>
      </c>
      <c r="C440" s="29" t="s">
        <v>1523</v>
      </c>
      <c r="D440" s="29" t="s">
        <v>301</v>
      </c>
      <c r="E440" s="29" t="s">
        <v>1524</v>
      </c>
      <c r="F440" s="29" t="s">
        <v>1525</v>
      </c>
    </row>
    <row r="441" spans="1:6" ht="14.25" customHeight="1">
      <c r="A441" s="29" t="s">
        <v>1482</v>
      </c>
      <c r="B441" s="29">
        <v>16</v>
      </c>
      <c r="C441" s="29" t="s">
        <v>1526</v>
      </c>
      <c r="D441" s="29" t="s">
        <v>1527</v>
      </c>
      <c r="E441" s="29" t="s">
        <v>80</v>
      </c>
      <c r="F441" s="29" t="s">
        <v>1528</v>
      </c>
    </row>
    <row r="442" spans="1:6" ht="14.25" customHeight="1">
      <c r="A442" s="29" t="s">
        <v>1482</v>
      </c>
      <c r="B442" s="29">
        <v>17</v>
      </c>
      <c r="C442" s="29" t="s">
        <v>1529</v>
      </c>
      <c r="D442" s="29" t="s">
        <v>263</v>
      </c>
      <c r="E442" s="29" t="s">
        <v>1530</v>
      </c>
      <c r="F442" s="29" t="s">
        <v>1531</v>
      </c>
    </row>
    <row r="443" spans="1:6" ht="14.25" customHeight="1">
      <c r="A443" s="29" t="s">
        <v>1482</v>
      </c>
      <c r="B443" s="29">
        <v>18</v>
      </c>
      <c r="C443" s="29" t="s">
        <v>1532</v>
      </c>
      <c r="D443" s="29" t="s">
        <v>301</v>
      </c>
      <c r="E443" s="29" t="s">
        <v>246</v>
      </c>
      <c r="F443" s="29" t="s">
        <v>1533</v>
      </c>
    </row>
    <row r="444" spans="1:6" ht="14.25" customHeight="1">
      <c r="A444" s="29" t="s">
        <v>1482</v>
      </c>
      <c r="B444" s="29">
        <v>19</v>
      </c>
      <c r="C444" s="29" t="s">
        <v>1534</v>
      </c>
      <c r="D444" s="29" t="s">
        <v>297</v>
      </c>
      <c r="E444" s="29" t="s">
        <v>1535</v>
      </c>
      <c r="F444" s="29" t="s">
        <v>1536</v>
      </c>
    </row>
    <row r="445" spans="1:6" ht="14.25" customHeight="1">
      <c r="A445" s="29" t="s">
        <v>1482</v>
      </c>
      <c r="B445" s="29">
        <v>20</v>
      </c>
      <c r="C445" s="29" t="s">
        <v>1537</v>
      </c>
      <c r="D445" s="29" t="s">
        <v>80</v>
      </c>
      <c r="E445" s="29" t="s">
        <v>1538</v>
      </c>
      <c r="F445" s="29" t="s">
        <v>1539</v>
      </c>
    </row>
    <row r="446" spans="1:6" ht="14.25" customHeight="1">
      <c r="A446" s="29" t="s">
        <v>1482</v>
      </c>
      <c r="B446" s="29">
        <v>21</v>
      </c>
      <c r="C446" s="29" t="s">
        <v>1540</v>
      </c>
      <c r="D446" s="29" t="s">
        <v>80</v>
      </c>
      <c r="E446" s="29" t="s">
        <v>242</v>
      </c>
      <c r="F446" s="29" t="s">
        <v>1541</v>
      </c>
    </row>
    <row r="447" spans="1:6" ht="14.25" customHeight="1">
      <c r="A447" s="29" t="s">
        <v>1482</v>
      </c>
      <c r="B447" s="29">
        <v>22</v>
      </c>
      <c r="C447" s="29" t="s">
        <v>1542</v>
      </c>
      <c r="D447" s="29" t="s">
        <v>80</v>
      </c>
      <c r="E447" s="29" t="s">
        <v>1543</v>
      </c>
      <c r="F447" s="29" t="s">
        <v>1544</v>
      </c>
    </row>
    <row r="448" spans="1:6" ht="14.25" customHeight="1">
      <c r="A448" s="29" t="s">
        <v>1482</v>
      </c>
      <c r="B448" s="29">
        <v>23</v>
      </c>
      <c r="C448" s="29" t="s">
        <v>1545</v>
      </c>
      <c r="D448" s="29" t="s">
        <v>80</v>
      </c>
      <c r="E448" s="29" t="s">
        <v>1546</v>
      </c>
      <c r="F448" s="29" t="s">
        <v>1547</v>
      </c>
    </row>
    <row r="449" spans="1:6" ht="14.25" customHeight="1">
      <c r="A449" s="29" t="s">
        <v>1548</v>
      </c>
      <c r="B449" s="29">
        <v>0</v>
      </c>
      <c r="C449" s="29" t="s">
        <v>1549</v>
      </c>
      <c r="D449" s="29" t="s">
        <v>80</v>
      </c>
      <c r="E449" s="29" t="s">
        <v>1550</v>
      </c>
      <c r="F449" s="29" t="s">
        <v>1551</v>
      </c>
    </row>
    <row r="450" spans="1:6" ht="14.25" customHeight="1">
      <c r="A450" s="29" t="s">
        <v>1548</v>
      </c>
      <c r="B450" s="29">
        <v>1</v>
      </c>
      <c r="C450" s="29" t="s">
        <v>1552</v>
      </c>
      <c r="D450" s="29" t="s">
        <v>80</v>
      </c>
      <c r="E450" s="29" t="s">
        <v>1553</v>
      </c>
      <c r="F450" s="29" t="s">
        <v>1554</v>
      </c>
    </row>
    <row r="451" spans="1:6" ht="14.25" customHeight="1">
      <c r="A451" s="29" t="s">
        <v>1548</v>
      </c>
      <c r="B451" s="29">
        <v>2</v>
      </c>
      <c r="C451" s="29" t="s">
        <v>1555</v>
      </c>
      <c r="D451" s="29" t="s">
        <v>80</v>
      </c>
      <c r="E451" s="29" t="s">
        <v>1556</v>
      </c>
      <c r="F451" s="29" t="s">
        <v>1557</v>
      </c>
    </row>
    <row r="452" spans="1:6" ht="14.25" customHeight="1">
      <c r="A452" s="29" t="s">
        <v>1548</v>
      </c>
      <c r="B452" s="29">
        <v>3</v>
      </c>
      <c r="C452" s="29" t="s">
        <v>1558</v>
      </c>
      <c r="D452" s="29" t="s">
        <v>80</v>
      </c>
      <c r="E452" s="29" t="s">
        <v>1559</v>
      </c>
      <c r="F452" s="29" t="s">
        <v>1560</v>
      </c>
    </row>
    <row r="453" spans="1:6" ht="14.25" customHeight="1">
      <c r="A453" s="29" t="s">
        <v>1548</v>
      </c>
      <c r="B453" s="29">
        <v>4</v>
      </c>
      <c r="C453" s="29" t="s">
        <v>1561</v>
      </c>
      <c r="D453" s="29" t="s">
        <v>80</v>
      </c>
      <c r="E453" s="29" t="s">
        <v>1562</v>
      </c>
      <c r="F453" s="29" t="s">
        <v>1563</v>
      </c>
    </row>
    <row r="454" spans="1:6" ht="14.25" customHeight="1">
      <c r="A454" s="29" t="s">
        <v>1548</v>
      </c>
      <c r="B454" s="29">
        <v>5</v>
      </c>
      <c r="C454" s="29" t="s">
        <v>1564</v>
      </c>
      <c r="D454" s="29" t="s">
        <v>330</v>
      </c>
      <c r="E454" s="29" t="s">
        <v>232</v>
      </c>
      <c r="F454" s="29" t="s">
        <v>1565</v>
      </c>
    </row>
    <row r="455" spans="1:6" ht="14.25" customHeight="1">
      <c r="A455" s="29" t="s">
        <v>1548</v>
      </c>
      <c r="B455" s="29">
        <v>6</v>
      </c>
      <c r="C455" s="29" t="s">
        <v>1566</v>
      </c>
      <c r="D455" s="29" t="s">
        <v>80</v>
      </c>
      <c r="E455" s="29" t="s">
        <v>1567</v>
      </c>
      <c r="F455" s="29" t="s">
        <v>1568</v>
      </c>
    </row>
    <row r="456" spans="1:6" ht="14.25" customHeight="1">
      <c r="A456" s="29" t="s">
        <v>1548</v>
      </c>
      <c r="B456" s="29">
        <v>7</v>
      </c>
      <c r="C456" s="29" t="s">
        <v>1569</v>
      </c>
      <c r="D456" s="29" t="s">
        <v>80</v>
      </c>
      <c r="E456" s="29" t="s">
        <v>1570</v>
      </c>
      <c r="F456" s="29" t="s">
        <v>1571</v>
      </c>
    </row>
    <row r="457" spans="1:6" ht="14.25" customHeight="1">
      <c r="A457" s="29" t="s">
        <v>1548</v>
      </c>
      <c r="B457" s="29">
        <v>8</v>
      </c>
      <c r="C457" s="29" t="s">
        <v>1572</v>
      </c>
      <c r="D457" s="29" t="s">
        <v>80</v>
      </c>
      <c r="E457" s="29" t="s">
        <v>1573</v>
      </c>
      <c r="F457" s="29" t="s">
        <v>1574</v>
      </c>
    </row>
    <row r="458" spans="1:6" ht="14.25" customHeight="1">
      <c r="A458" s="29" t="s">
        <v>1548</v>
      </c>
      <c r="B458" s="29">
        <v>9</v>
      </c>
      <c r="C458" s="29" t="s">
        <v>1575</v>
      </c>
      <c r="D458" s="29" t="s">
        <v>80</v>
      </c>
      <c r="E458" s="29" t="s">
        <v>1576</v>
      </c>
      <c r="F458" s="29" t="s">
        <v>1577</v>
      </c>
    </row>
    <row r="459" spans="1:6" ht="14.25" customHeight="1">
      <c r="A459" s="29" t="s">
        <v>1548</v>
      </c>
      <c r="B459" s="29">
        <v>10</v>
      </c>
      <c r="C459" s="29" t="s">
        <v>1578</v>
      </c>
      <c r="D459" s="29" t="s">
        <v>233</v>
      </c>
      <c r="E459" s="29" t="s">
        <v>263</v>
      </c>
      <c r="F459" s="29" t="s">
        <v>1579</v>
      </c>
    </row>
    <row r="460" spans="1:6" ht="14.25" customHeight="1">
      <c r="A460" s="29" t="s">
        <v>1548</v>
      </c>
      <c r="B460" s="29">
        <v>11</v>
      </c>
      <c r="C460" s="29" t="s">
        <v>1580</v>
      </c>
      <c r="D460" s="29" t="s">
        <v>340</v>
      </c>
      <c r="E460" s="29" t="s">
        <v>263</v>
      </c>
      <c r="F460" s="29" t="s">
        <v>1581</v>
      </c>
    </row>
    <row r="461" spans="1:6" ht="14.25" customHeight="1">
      <c r="A461" s="29" t="s">
        <v>1548</v>
      </c>
      <c r="B461" s="29">
        <v>12</v>
      </c>
      <c r="C461" s="29" t="s">
        <v>1582</v>
      </c>
      <c r="D461" s="29" t="s">
        <v>321</v>
      </c>
      <c r="E461" s="29" t="s">
        <v>263</v>
      </c>
      <c r="F461" s="29" t="s">
        <v>1583</v>
      </c>
    </row>
    <row r="462" spans="1:6" ht="14.25" customHeight="1">
      <c r="A462" s="29" t="s">
        <v>1548</v>
      </c>
      <c r="B462" s="29">
        <v>13</v>
      </c>
      <c r="C462" s="29" t="s">
        <v>1584</v>
      </c>
      <c r="D462" s="29" t="s">
        <v>80</v>
      </c>
      <c r="E462" s="29" t="s">
        <v>1585</v>
      </c>
      <c r="F462" s="29" t="s">
        <v>1586</v>
      </c>
    </row>
    <row r="463" spans="1:6" ht="14.25" customHeight="1">
      <c r="A463" s="29" t="s">
        <v>1548</v>
      </c>
      <c r="B463" s="29">
        <v>14</v>
      </c>
      <c r="C463" s="29" t="s">
        <v>1587</v>
      </c>
      <c r="D463" s="29" t="s">
        <v>309</v>
      </c>
      <c r="E463" s="29" t="s">
        <v>263</v>
      </c>
      <c r="F463" s="29" t="s">
        <v>1588</v>
      </c>
    </row>
    <row r="464" spans="1:6" ht="14.25" customHeight="1">
      <c r="A464" s="29" t="s">
        <v>1548</v>
      </c>
      <c r="B464" s="29">
        <v>15</v>
      </c>
      <c r="C464" s="29" t="s">
        <v>1589</v>
      </c>
      <c r="D464" s="29" t="s">
        <v>316</v>
      </c>
      <c r="E464" s="29" t="s">
        <v>297</v>
      </c>
      <c r="F464" s="29" t="s">
        <v>1590</v>
      </c>
    </row>
    <row r="465" spans="1:6" ht="14.25" customHeight="1">
      <c r="A465" s="29" t="s">
        <v>1548</v>
      </c>
      <c r="B465" s="29">
        <v>16</v>
      </c>
      <c r="C465" s="29" t="s">
        <v>1591</v>
      </c>
      <c r="D465" s="29" t="s">
        <v>80</v>
      </c>
      <c r="E465" s="29" t="s">
        <v>301</v>
      </c>
      <c r="F465" s="29" t="s">
        <v>1592</v>
      </c>
    </row>
    <row r="466" spans="1:6" ht="14.25" customHeight="1">
      <c r="A466" s="29" t="s">
        <v>1548</v>
      </c>
      <c r="B466" s="29">
        <v>17</v>
      </c>
      <c r="C466" s="29" t="s">
        <v>1593</v>
      </c>
      <c r="D466" s="29" t="s">
        <v>80</v>
      </c>
      <c r="E466" s="29" t="s">
        <v>1594</v>
      </c>
      <c r="F466" s="29" t="s">
        <v>1595</v>
      </c>
    </row>
    <row r="467" spans="1:6" ht="14.25" customHeight="1">
      <c r="A467" s="29" t="s">
        <v>1548</v>
      </c>
      <c r="B467" s="29">
        <v>18</v>
      </c>
      <c r="C467" s="29" t="s">
        <v>1596</v>
      </c>
      <c r="D467" s="29" t="s">
        <v>304</v>
      </c>
      <c r="E467" s="29" t="s">
        <v>297</v>
      </c>
      <c r="F467" s="29" t="s">
        <v>1597</v>
      </c>
    </row>
    <row r="468" spans="1:6" ht="14.25" customHeight="1">
      <c r="A468" s="29" t="s">
        <v>1548</v>
      </c>
      <c r="B468" s="29">
        <v>19</v>
      </c>
      <c r="C468" s="29" t="s">
        <v>1598</v>
      </c>
      <c r="D468" s="29" t="s">
        <v>80</v>
      </c>
      <c r="E468" s="29" t="s">
        <v>1599</v>
      </c>
      <c r="F468" s="29" t="s">
        <v>1600</v>
      </c>
    </row>
    <row r="469" spans="1:6" ht="14.25" customHeight="1">
      <c r="A469" s="29" t="s">
        <v>1548</v>
      </c>
      <c r="B469" s="29">
        <v>20</v>
      </c>
      <c r="C469" s="29" t="s">
        <v>1601</v>
      </c>
      <c r="D469" s="29" t="s">
        <v>80</v>
      </c>
      <c r="E469" s="29" t="s">
        <v>1602</v>
      </c>
      <c r="F469" s="29" t="s">
        <v>1603</v>
      </c>
    </row>
    <row r="470" spans="1:6" ht="14.25" customHeight="1">
      <c r="A470" s="29" t="s">
        <v>1548</v>
      </c>
      <c r="B470" s="29">
        <v>21</v>
      </c>
      <c r="C470" s="29" t="s">
        <v>1604</v>
      </c>
      <c r="D470" s="29" t="s">
        <v>80</v>
      </c>
      <c r="E470" s="29" t="s">
        <v>1605</v>
      </c>
      <c r="F470" s="29" t="s">
        <v>1606</v>
      </c>
    </row>
    <row r="471" spans="1:6" ht="14.25" customHeight="1">
      <c r="A471" s="29" t="s">
        <v>1548</v>
      </c>
      <c r="B471" s="29">
        <v>22</v>
      </c>
      <c r="C471" s="29" t="s">
        <v>1607</v>
      </c>
      <c r="D471" s="29" t="s">
        <v>80</v>
      </c>
      <c r="E471" s="29" t="s">
        <v>1608</v>
      </c>
      <c r="F471" s="29" t="s">
        <v>1609</v>
      </c>
    </row>
    <row r="472" spans="1:6" ht="14.25" customHeight="1">
      <c r="A472" s="29" t="s">
        <v>1548</v>
      </c>
      <c r="B472" s="29">
        <v>23</v>
      </c>
      <c r="C472" s="29" t="s">
        <v>611</v>
      </c>
      <c r="D472" s="29" t="s">
        <v>80</v>
      </c>
      <c r="E472" s="29" t="s">
        <v>1458</v>
      </c>
      <c r="F472" s="29" t="s">
        <v>613</v>
      </c>
    </row>
    <row r="473" spans="1:6" ht="14.25" customHeight="1">
      <c r="A473" s="29" t="s">
        <v>1610</v>
      </c>
      <c r="B473" s="29">
        <v>0</v>
      </c>
      <c r="C473" s="29" t="s">
        <v>1611</v>
      </c>
      <c r="D473" s="29" t="s">
        <v>80</v>
      </c>
      <c r="E473" s="29" t="s">
        <v>1612</v>
      </c>
      <c r="F473" s="29" t="s">
        <v>1613</v>
      </c>
    </row>
    <row r="474" spans="1:6" ht="14.25" customHeight="1">
      <c r="A474" s="29" t="s">
        <v>1610</v>
      </c>
      <c r="B474" s="29">
        <v>1</v>
      </c>
      <c r="C474" s="29" t="s">
        <v>1614</v>
      </c>
      <c r="D474" s="29" t="s">
        <v>80</v>
      </c>
      <c r="E474" s="29" t="s">
        <v>1615</v>
      </c>
      <c r="F474" s="29" t="s">
        <v>1616</v>
      </c>
    </row>
    <row r="475" spans="1:6" ht="14.25" customHeight="1">
      <c r="A475" s="29" t="s">
        <v>1610</v>
      </c>
      <c r="B475" s="29">
        <v>2</v>
      </c>
      <c r="C475" s="29" t="s">
        <v>1617</v>
      </c>
      <c r="D475" s="29" t="s">
        <v>80</v>
      </c>
      <c r="E475" s="29" t="s">
        <v>1618</v>
      </c>
      <c r="F475" s="29" t="s">
        <v>1619</v>
      </c>
    </row>
    <row r="476" spans="1:6" ht="14.25" customHeight="1">
      <c r="A476" s="29" t="s">
        <v>1610</v>
      </c>
      <c r="B476" s="29">
        <v>3</v>
      </c>
      <c r="C476" s="29" t="s">
        <v>1620</v>
      </c>
      <c r="D476" s="29" t="s">
        <v>80</v>
      </c>
      <c r="E476" s="29" t="s">
        <v>1621</v>
      </c>
      <c r="F476" s="29" t="s">
        <v>1622</v>
      </c>
    </row>
    <row r="477" spans="1:6" ht="14.25" customHeight="1">
      <c r="A477" s="29" t="s">
        <v>1610</v>
      </c>
      <c r="B477" s="29">
        <v>4</v>
      </c>
      <c r="C477" s="29" t="s">
        <v>1623</v>
      </c>
      <c r="D477" s="29" t="s">
        <v>1624</v>
      </c>
      <c r="E477" s="29" t="s">
        <v>80</v>
      </c>
      <c r="F477" s="29" t="s">
        <v>1625</v>
      </c>
    </row>
    <row r="478" spans="1:6" ht="14.25" customHeight="1">
      <c r="A478" s="29" t="s">
        <v>1610</v>
      </c>
      <c r="B478" s="29">
        <v>5</v>
      </c>
      <c r="C478" s="29" t="s">
        <v>1626</v>
      </c>
      <c r="D478" s="29" t="s">
        <v>1627</v>
      </c>
      <c r="E478" s="29" t="s">
        <v>80</v>
      </c>
      <c r="F478" s="29" t="s">
        <v>1628</v>
      </c>
    </row>
    <row r="479" spans="1:6" ht="14.25" customHeight="1">
      <c r="A479" s="29" t="s">
        <v>1610</v>
      </c>
      <c r="B479" s="29">
        <v>6</v>
      </c>
      <c r="C479" s="29" t="s">
        <v>1629</v>
      </c>
      <c r="D479" s="29" t="s">
        <v>243</v>
      </c>
      <c r="E479" s="29" t="s">
        <v>80</v>
      </c>
      <c r="F479" s="29" t="s">
        <v>1630</v>
      </c>
    </row>
    <row r="480" spans="1:6" ht="14.25" customHeight="1">
      <c r="A480" s="29" t="s">
        <v>1610</v>
      </c>
      <c r="B480" s="29">
        <v>7</v>
      </c>
      <c r="C480" s="29" t="s">
        <v>1631</v>
      </c>
      <c r="D480" s="29" t="s">
        <v>1632</v>
      </c>
      <c r="E480" s="29" t="s">
        <v>80</v>
      </c>
      <c r="F480" s="29" t="s">
        <v>1633</v>
      </c>
    </row>
    <row r="481" spans="1:6" ht="14.25" customHeight="1">
      <c r="A481" s="29" t="s">
        <v>1610</v>
      </c>
      <c r="B481" s="29">
        <v>8</v>
      </c>
      <c r="C481" s="29" t="s">
        <v>1634</v>
      </c>
      <c r="D481" s="29" t="s">
        <v>80</v>
      </c>
      <c r="E481" s="29" t="s">
        <v>358</v>
      </c>
      <c r="F481" s="29" t="s">
        <v>1635</v>
      </c>
    </row>
    <row r="482" spans="1:6" ht="14.25" customHeight="1">
      <c r="A482" s="29" t="s">
        <v>1610</v>
      </c>
      <c r="B482" s="29">
        <v>9</v>
      </c>
      <c r="C482" s="29" t="s">
        <v>1636</v>
      </c>
      <c r="D482" s="29" t="s">
        <v>80</v>
      </c>
      <c r="E482" s="29" t="s">
        <v>262</v>
      </c>
      <c r="F482" s="29" t="s">
        <v>1637</v>
      </c>
    </row>
    <row r="483" spans="1:6" ht="14.25" customHeight="1">
      <c r="A483" s="29" t="s">
        <v>1610</v>
      </c>
      <c r="B483" s="29">
        <v>10</v>
      </c>
      <c r="C483" s="29" t="s">
        <v>1638</v>
      </c>
      <c r="D483" s="29" t="s">
        <v>80</v>
      </c>
      <c r="E483" s="29" t="s">
        <v>273</v>
      </c>
      <c r="F483" s="29" t="s">
        <v>1639</v>
      </c>
    </row>
    <row r="484" spans="1:6" ht="14.25" customHeight="1">
      <c r="A484" s="29" t="s">
        <v>1610</v>
      </c>
      <c r="B484" s="29">
        <v>11</v>
      </c>
      <c r="C484" s="29" t="s">
        <v>1640</v>
      </c>
      <c r="D484" s="29" t="s">
        <v>80</v>
      </c>
      <c r="E484" s="29" t="s">
        <v>306</v>
      </c>
      <c r="F484" s="29" t="s">
        <v>1641</v>
      </c>
    </row>
    <row r="485" spans="1:6" ht="14.25" customHeight="1">
      <c r="A485" s="29" t="s">
        <v>1610</v>
      </c>
      <c r="B485" s="29">
        <v>12</v>
      </c>
      <c r="C485" s="29" t="s">
        <v>1642</v>
      </c>
      <c r="D485" s="29" t="s">
        <v>80</v>
      </c>
      <c r="E485" s="29" t="s">
        <v>323</v>
      </c>
      <c r="F485" s="29" t="s">
        <v>1643</v>
      </c>
    </row>
    <row r="486" spans="1:6" ht="14.25" customHeight="1">
      <c r="A486" s="29" t="s">
        <v>1610</v>
      </c>
      <c r="B486" s="29">
        <v>13</v>
      </c>
      <c r="C486" s="29" t="s">
        <v>1644</v>
      </c>
      <c r="D486" s="29" t="s">
        <v>80</v>
      </c>
      <c r="E486" s="29" t="s">
        <v>1645</v>
      </c>
      <c r="F486" s="29" t="s">
        <v>1646</v>
      </c>
    </row>
    <row r="487" spans="1:6" ht="14.25" customHeight="1">
      <c r="A487" s="29" t="s">
        <v>1610</v>
      </c>
      <c r="B487" s="29">
        <v>14</v>
      </c>
      <c r="C487" s="29" t="s">
        <v>1647</v>
      </c>
      <c r="D487" s="29" t="s">
        <v>80</v>
      </c>
      <c r="E487" s="29" t="s">
        <v>355</v>
      </c>
      <c r="F487" s="29" t="s">
        <v>1648</v>
      </c>
    </row>
    <row r="488" spans="1:6" ht="14.25" customHeight="1">
      <c r="A488" s="29" t="s">
        <v>1610</v>
      </c>
      <c r="B488" s="29">
        <v>15</v>
      </c>
      <c r="C488" s="29" t="s">
        <v>1649</v>
      </c>
      <c r="D488" s="29" t="s">
        <v>80</v>
      </c>
      <c r="E488" s="29" t="s">
        <v>353</v>
      </c>
      <c r="F488" s="29" t="s">
        <v>1650</v>
      </c>
    </row>
    <row r="489" spans="1:6" ht="14.25" customHeight="1">
      <c r="A489" s="29" t="s">
        <v>1610</v>
      </c>
      <c r="B489" s="29">
        <v>16</v>
      </c>
      <c r="C489" s="29" t="s">
        <v>1651</v>
      </c>
      <c r="D489" s="29" t="s">
        <v>80</v>
      </c>
      <c r="E489" s="29" t="s">
        <v>1652</v>
      </c>
      <c r="F489" s="29" t="s">
        <v>1653</v>
      </c>
    </row>
    <row r="490" spans="1:6" ht="14.25" customHeight="1">
      <c r="A490" s="29" t="s">
        <v>1610</v>
      </c>
      <c r="B490" s="29">
        <v>17</v>
      </c>
      <c r="C490" s="29" t="s">
        <v>1654</v>
      </c>
      <c r="D490" s="29" t="s">
        <v>358</v>
      </c>
      <c r="E490" s="29" t="s">
        <v>80</v>
      </c>
      <c r="F490" s="29" t="s">
        <v>1655</v>
      </c>
    </row>
    <row r="491" spans="1:6" ht="14.25" customHeight="1">
      <c r="A491" s="29" t="s">
        <v>1610</v>
      </c>
      <c r="B491" s="29">
        <v>18</v>
      </c>
      <c r="C491" s="29" t="s">
        <v>1656</v>
      </c>
      <c r="D491" s="29" t="s">
        <v>339</v>
      </c>
      <c r="E491" s="29" t="s">
        <v>80</v>
      </c>
      <c r="F491" s="29" t="s">
        <v>1657</v>
      </c>
    </row>
    <row r="492" spans="1:6" ht="14.25" customHeight="1">
      <c r="A492" s="29" t="s">
        <v>1610</v>
      </c>
      <c r="B492" s="29">
        <v>19</v>
      </c>
      <c r="C492" s="29" t="s">
        <v>1658</v>
      </c>
      <c r="D492" s="29" t="s">
        <v>300</v>
      </c>
      <c r="E492" s="29" t="s">
        <v>80</v>
      </c>
      <c r="F492" s="29" t="s">
        <v>1659</v>
      </c>
    </row>
    <row r="493" spans="1:6" ht="14.25" customHeight="1">
      <c r="A493" s="29" t="s">
        <v>1610</v>
      </c>
      <c r="B493" s="29">
        <v>20</v>
      </c>
      <c r="C493" s="29" t="s">
        <v>1660</v>
      </c>
      <c r="D493" s="29" t="s">
        <v>80</v>
      </c>
      <c r="E493" s="29" t="s">
        <v>1661</v>
      </c>
      <c r="F493" s="29" t="s">
        <v>1662</v>
      </c>
    </row>
    <row r="494" spans="1:6" ht="14.25" customHeight="1">
      <c r="A494" s="29" t="s">
        <v>1610</v>
      </c>
      <c r="B494" s="29">
        <v>21</v>
      </c>
      <c r="C494" s="29" t="s">
        <v>1663</v>
      </c>
      <c r="D494" s="29" t="s">
        <v>80</v>
      </c>
      <c r="E494" s="29" t="s">
        <v>1664</v>
      </c>
      <c r="F494" s="29" t="s">
        <v>1665</v>
      </c>
    </row>
    <row r="495" spans="1:6" ht="14.25" customHeight="1">
      <c r="A495" s="29" t="s">
        <v>1610</v>
      </c>
      <c r="B495" s="29">
        <v>22</v>
      </c>
      <c r="C495" s="29" t="s">
        <v>1666</v>
      </c>
      <c r="D495" s="29" t="s">
        <v>80</v>
      </c>
      <c r="E495" s="29" t="s">
        <v>1667</v>
      </c>
      <c r="F495" s="29" t="s">
        <v>1668</v>
      </c>
    </row>
    <row r="496" spans="1:6" ht="14.25" customHeight="1">
      <c r="A496" s="29" t="s">
        <v>1610</v>
      </c>
      <c r="B496" s="29">
        <v>23</v>
      </c>
      <c r="C496" s="29" t="s">
        <v>1669</v>
      </c>
      <c r="D496" s="29" t="s">
        <v>80</v>
      </c>
      <c r="E496" s="29" t="s">
        <v>1670</v>
      </c>
      <c r="F496" s="29" t="s">
        <v>289</v>
      </c>
    </row>
    <row r="497" spans="1:6" ht="14.25" customHeight="1">
      <c r="A497" s="29" t="s">
        <v>1671</v>
      </c>
      <c r="B497" s="29">
        <v>0</v>
      </c>
      <c r="C497" s="29" t="s">
        <v>1672</v>
      </c>
      <c r="D497" s="29" t="s">
        <v>80</v>
      </c>
      <c r="E497" s="29" t="s">
        <v>1673</v>
      </c>
      <c r="F497" s="29" t="s">
        <v>1674</v>
      </c>
    </row>
    <row r="498" spans="1:6" ht="14.25" customHeight="1">
      <c r="A498" s="29" t="s">
        <v>1671</v>
      </c>
      <c r="B498" s="29">
        <v>1</v>
      </c>
      <c r="C498" s="29" t="s">
        <v>1675</v>
      </c>
      <c r="D498" s="29" t="s">
        <v>80</v>
      </c>
      <c r="E498" s="29" t="s">
        <v>1676</v>
      </c>
      <c r="F498" s="29" t="s">
        <v>1677</v>
      </c>
    </row>
    <row r="499" spans="1:6" ht="14.25" customHeight="1">
      <c r="A499" s="29" t="s">
        <v>1671</v>
      </c>
      <c r="B499" s="29">
        <v>2</v>
      </c>
      <c r="C499" s="29" t="s">
        <v>1678</v>
      </c>
      <c r="D499" s="29" t="s">
        <v>80</v>
      </c>
      <c r="E499" s="29" t="s">
        <v>1679</v>
      </c>
      <c r="F499" s="29" t="s">
        <v>1680</v>
      </c>
    </row>
    <row r="500" spans="1:6" ht="14.25" customHeight="1">
      <c r="A500" s="29" t="s">
        <v>1671</v>
      </c>
      <c r="B500" s="29">
        <v>3</v>
      </c>
      <c r="C500" s="29" t="s">
        <v>1681</v>
      </c>
      <c r="D500" s="29" t="s">
        <v>80</v>
      </c>
      <c r="E500" s="29" t="s">
        <v>1682</v>
      </c>
      <c r="F500" s="29" t="s">
        <v>1683</v>
      </c>
    </row>
    <row r="501" spans="1:6" ht="14.25" customHeight="1">
      <c r="A501" s="29" t="s">
        <v>1671</v>
      </c>
      <c r="B501" s="29">
        <v>4</v>
      </c>
      <c r="C501" s="29" t="s">
        <v>1684</v>
      </c>
      <c r="D501" s="29" t="s">
        <v>1247</v>
      </c>
      <c r="E501" s="29" t="s">
        <v>291</v>
      </c>
      <c r="F501" s="29" t="s">
        <v>1685</v>
      </c>
    </row>
    <row r="502" spans="1:6" ht="14.25" customHeight="1">
      <c r="A502" s="29" t="s">
        <v>1671</v>
      </c>
      <c r="B502" s="29">
        <v>5</v>
      </c>
      <c r="C502" s="29" t="s">
        <v>1686</v>
      </c>
      <c r="D502" s="29" t="s">
        <v>338</v>
      </c>
      <c r="E502" s="29" t="s">
        <v>80</v>
      </c>
      <c r="F502" s="29" t="s">
        <v>1687</v>
      </c>
    </row>
    <row r="503" spans="1:6" ht="14.25" customHeight="1">
      <c r="A503" s="29" t="s">
        <v>1671</v>
      </c>
      <c r="B503" s="29">
        <v>6</v>
      </c>
      <c r="C503" s="29" t="s">
        <v>1688</v>
      </c>
      <c r="D503" s="29" t="s">
        <v>330</v>
      </c>
      <c r="E503" s="29" t="s">
        <v>80</v>
      </c>
      <c r="F503" s="29" t="s">
        <v>1689</v>
      </c>
    </row>
    <row r="504" spans="1:6" ht="14.25" customHeight="1">
      <c r="A504" s="29" t="s">
        <v>1671</v>
      </c>
      <c r="B504" s="29">
        <v>7</v>
      </c>
      <c r="C504" s="29" t="s">
        <v>1690</v>
      </c>
      <c r="D504" s="29" t="s">
        <v>80</v>
      </c>
      <c r="E504" s="29" t="s">
        <v>297</v>
      </c>
      <c r="F504" s="29" t="s">
        <v>1691</v>
      </c>
    </row>
    <row r="505" spans="1:6" ht="14.25" customHeight="1">
      <c r="A505" s="29" t="s">
        <v>1671</v>
      </c>
      <c r="B505" s="29">
        <v>8</v>
      </c>
      <c r="C505" s="29" t="s">
        <v>1692</v>
      </c>
      <c r="D505" s="29" t="s">
        <v>80</v>
      </c>
      <c r="E505" s="29" t="s">
        <v>262</v>
      </c>
      <c r="F505" s="29" t="s">
        <v>1693</v>
      </c>
    </row>
    <row r="506" spans="1:6" ht="14.25" customHeight="1">
      <c r="A506" s="29" t="s">
        <v>1671</v>
      </c>
      <c r="B506" s="29">
        <v>9</v>
      </c>
      <c r="C506" s="29" t="s">
        <v>1694</v>
      </c>
      <c r="D506" s="29" t="s">
        <v>80</v>
      </c>
      <c r="E506" s="29" t="s">
        <v>323</v>
      </c>
      <c r="F506" s="29" t="s">
        <v>1695</v>
      </c>
    </row>
    <row r="507" spans="1:6" ht="14.25" customHeight="1">
      <c r="A507" s="29" t="s">
        <v>1671</v>
      </c>
      <c r="B507" s="29">
        <v>10</v>
      </c>
      <c r="C507" s="29" t="s">
        <v>1696</v>
      </c>
      <c r="D507" s="29" t="s">
        <v>301</v>
      </c>
      <c r="E507" s="29" t="s">
        <v>80</v>
      </c>
      <c r="F507" s="29" t="s">
        <v>1697</v>
      </c>
    </row>
    <row r="508" spans="1:6" ht="14.25" customHeight="1">
      <c r="A508" s="29" t="s">
        <v>1671</v>
      </c>
      <c r="B508" s="29">
        <v>11</v>
      </c>
      <c r="C508" s="29" t="s">
        <v>1698</v>
      </c>
      <c r="D508" s="29" t="s">
        <v>80</v>
      </c>
      <c r="E508" s="29" t="s">
        <v>321</v>
      </c>
      <c r="F508" s="29" t="s">
        <v>1699</v>
      </c>
    </row>
    <row r="509" spans="1:6" ht="14.25" customHeight="1">
      <c r="A509" s="29" t="s">
        <v>1671</v>
      </c>
      <c r="B509" s="29">
        <v>12</v>
      </c>
      <c r="C509" s="29" t="s">
        <v>1534</v>
      </c>
      <c r="D509" s="29" t="s">
        <v>80</v>
      </c>
      <c r="E509" s="29" t="s">
        <v>322</v>
      </c>
      <c r="F509" s="29" t="s">
        <v>1536</v>
      </c>
    </row>
    <row r="510" spans="1:6" ht="14.25" customHeight="1">
      <c r="A510" s="29" t="s">
        <v>1671</v>
      </c>
      <c r="B510" s="29">
        <v>13</v>
      </c>
      <c r="C510" s="29" t="s">
        <v>1700</v>
      </c>
      <c r="D510" s="29" t="s">
        <v>306</v>
      </c>
      <c r="E510" s="29" t="s">
        <v>80</v>
      </c>
      <c r="F510" s="29" t="s">
        <v>1701</v>
      </c>
    </row>
    <row r="511" spans="1:6" ht="14.25" customHeight="1">
      <c r="A511" s="29" t="s">
        <v>1671</v>
      </c>
      <c r="B511" s="29">
        <v>14</v>
      </c>
      <c r="C511" s="29" t="s">
        <v>1702</v>
      </c>
      <c r="D511" s="29" t="s">
        <v>80</v>
      </c>
      <c r="E511" s="29" t="s">
        <v>294</v>
      </c>
      <c r="F511" s="29" t="s">
        <v>1703</v>
      </c>
    </row>
    <row r="512" spans="1:6" ht="14.25" customHeight="1">
      <c r="A512" s="29" t="s">
        <v>1671</v>
      </c>
      <c r="B512" s="29">
        <v>15</v>
      </c>
      <c r="C512" s="29" t="s">
        <v>1704</v>
      </c>
      <c r="D512" s="29" t="s">
        <v>80</v>
      </c>
      <c r="E512" s="29" t="s">
        <v>363</v>
      </c>
      <c r="F512" s="29" t="s">
        <v>1705</v>
      </c>
    </row>
    <row r="513" spans="1:6" ht="14.25" customHeight="1">
      <c r="A513" s="29" t="s">
        <v>1671</v>
      </c>
      <c r="B513" s="29">
        <v>16</v>
      </c>
      <c r="C513" s="29" t="s">
        <v>1706</v>
      </c>
      <c r="D513" s="29" t="s">
        <v>80</v>
      </c>
      <c r="E513" s="29" t="s">
        <v>307</v>
      </c>
      <c r="F513" s="29" t="s">
        <v>1707</v>
      </c>
    </row>
    <row r="514" spans="1:6" ht="14.25" customHeight="1">
      <c r="A514" s="29" t="s">
        <v>1671</v>
      </c>
      <c r="B514" s="29">
        <v>17</v>
      </c>
      <c r="C514" s="29" t="s">
        <v>1708</v>
      </c>
      <c r="D514" s="29" t="s">
        <v>80</v>
      </c>
      <c r="E514" s="29" t="s">
        <v>295</v>
      </c>
      <c r="F514" s="29" t="s">
        <v>1709</v>
      </c>
    </row>
    <row r="515" spans="1:6" ht="14.25" customHeight="1">
      <c r="A515" s="29" t="s">
        <v>1671</v>
      </c>
      <c r="B515" s="29">
        <v>18</v>
      </c>
      <c r="C515" s="29" t="s">
        <v>1580</v>
      </c>
      <c r="D515" s="29" t="s">
        <v>306</v>
      </c>
      <c r="E515" s="29" t="s">
        <v>80</v>
      </c>
      <c r="F515" s="29" t="s">
        <v>1581</v>
      </c>
    </row>
    <row r="516" spans="1:6" ht="14.25" customHeight="1">
      <c r="A516" s="29" t="s">
        <v>1671</v>
      </c>
      <c r="B516" s="29">
        <v>19</v>
      </c>
      <c r="C516" s="29" t="s">
        <v>1710</v>
      </c>
      <c r="D516" s="29" t="s">
        <v>80</v>
      </c>
      <c r="E516" s="29" t="s">
        <v>1711</v>
      </c>
      <c r="F516" s="29" t="s">
        <v>1712</v>
      </c>
    </row>
    <row r="517" spans="1:6" ht="14.25" customHeight="1">
      <c r="A517" s="29" t="s">
        <v>1671</v>
      </c>
      <c r="B517" s="29">
        <v>20</v>
      </c>
      <c r="C517" s="29" t="s">
        <v>1713</v>
      </c>
      <c r="D517" s="29" t="s">
        <v>80</v>
      </c>
      <c r="E517" s="29" t="s">
        <v>1714</v>
      </c>
      <c r="F517" s="29" t="s">
        <v>1715</v>
      </c>
    </row>
    <row r="518" spans="1:6" ht="14.25" customHeight="1">
      <c r="A518" s="29" t="s">
        <v>1671</v>
      </c>
      <c r="B518" s="29">
        <v>21</v>
      </c>
      <c r="C518" s="29" t="s">
        <v>1716</v>
      </c>
      <c r="D518" s="29" t="s">
        <v>80</v>
      </c>
      <c r="E518" s="29" t="s">
        <v>1717</v>
      </c>
      <c r="F518" s="29" t="s">
        <v>1718</v>
      </c>
    </row>
    <row r="519" spans="1:6" ht="14.25" customHeight="1">
      <c r="A519" s="29" t="s">
        <v>1671</v>
      </c>
      <c r="B519" s="29">
        <v>22</v>
      </c>
      <c r="C519" s="29" t="s">
        <v>1719</v>
      </c>
      <c r="D519" s="29" t="s">
        <v>80</v>
      </c>
      <c r="E519" s="29" t="s">
        <v>1720</v>
      </c>
      <c r="F519" s="29" t="s">
        <v>1721</v>
      </c>
    </row>
    <row r="520" spans="1:6" ht="14.25" customHeight="1">
      <c r="A520" s="29" t="s">
        <v>1671</v>
      </c>
      <c r="B520" s="29">
        <v>23</v>
      </c>
      <c r="C520" s="29" t="s">
        <v>1722</v>
      </c>
      <c r="D520" s="29" t="s">
        <v>80</v>
      </c>
      <c r="E520" s="29" t="s">
        <v>1723</v>
      </c>
      <c r="F520" s="29" t="s">
        <v>1724</v>
      </c>
    </row>
    <row r="521" spans="1:6" ht="14.25" customHeight="1">
      <c r="A521" s="29" t="s">
        <v>1725</v>
      </c>
      <c r="B521" s="29">
        <v>0</v>
      </c>
      <c r="C521" s="29" t="s">
        <v>1726</v>
      </c>
      <c r="D521" s="29" t="s">
        <v>80</v>
      </c>
      <c r="E521" s="29" t="s">
        <v>1727</v>
      </c>
      <c r="F521" s="29" t="s">
        <v>1728</v>
      </c>
    </row>
    <row r="522" spans="1:6" ht="14.25" customHeight="1">
      <c r="A522" s="29" t="s">
        <v>1725</v>
      </c>
      <c r="B522" s="29">
        <v>1</v>
      </c>
      <c r="C522" s="29" t="s">
        <v>1729</v>
      </c>
      <c r="D522" s="29" t="s">
        <v>80</v>
      </c>
      <c r="E522" s="29" t="s">
        <v>1730</v>
      </c>
      <c r="F522" s="29" t="s">
        <v>1731</v>
      </c>
    </row>
    <row r="523" spans="1:6" ht="14.25" customHeight="1">
      <c r="A523" s="29" t="s">
        <v>1725</v>
      </c>
      <c r="B523" s="29">
        <v>2</v>
      </c>
      <c r="C523" s="29" t="s">
        <v>1732</v>
      </c>
      <c r="D523" s="29" t="s">
        <v>80</v>
      </c>
      <c r="E523" s="29" t="s">
        <v>1733</v>
      </c>
      <c r="F523" s="29" t="s">
        <v>1734</v>
      </c>
    </row>
    <row r="524" spans="1:6" ht="14.25" customHeight="1">
      <c r="A524" s="29" t="s">
        <v>1725</v>
      </c>
      <c r="B524" s="29">
        <v>3</v>
      </c>
      <c r="C524" s="29" t="s">
        <v>260</v>
      </c>
      <c r="D524" s="29" t="s">
        <v>80</v>
      </c>
      <c r="E524" s="29" t="s">
        <v>1735</v>
      </c>
      <c r="F524" s="29" t="s">
        <v>1736</v>
      </c>
    </row>
    <row r="525" spans="1:6" ht="14.25" customHeight="1">
      <c r="A525" s="29" t="s">
        <v>1725</v>
      </c>
      <c r="B525" s="29">
        <v>4</v>
      </c>
      <c r="C525" s="29" t="s">
        <v>1737</v>
      </c>
      <c r="D525" s="29" t="s">
        <v>1738</v>
      </c>
      <c r="E525" s="29" t="s">
        <v>80</v>
      </c>
      <c r="F525" s="29" t="s">
        <v>281</v>
      </c>
    </row>
    <row r="526" spans="1:6" ht="14.25" customHeight="1">
      <c r="A526" s="29" t="s">
        <v>1725</v>
      </c>
      <c r="B526" s="29">
        <v>5</v>
      </c>
      <c r="C526" s="29" t="s">
        <v>1739</v>
      </c>
      <c r="D526" s="29" t="s">
        <v>303</v>
      </c>
      <c r="E526" s="29" t="s">
        <v>80</v>
      </c>
      <c r="F526" s="29" t="s">
        <v>1740</v>
      </c>
    </row>
    <row r="527" spans="1:6" ht="14.25" customHeight="1">
      <c r="A527" s="29" t="s">
        <v>1725</v>
      </c>
      <c r="B527" s="29">
        <v>6</v>
      </c>
      <c r="C527" s="29" t="s">
        <v>1741</v>
      </c>
      <c r="D527" s="29" t="s">
        <v>330</v>
      </c>
      <c r="E527" s="29" t="s">
        <v>80</v>
      </c>
      <c r="F527" s="29" t="s">
        <v>1742</v>
      </c>
    </row>
    <row r="528" spans="1:6" ht="14.25" customHeight="1">
      <c r="A528" s="29" t="s">
        <v>1725</v>
      </c>
      <c r="B528" s="29">
        <v>7</v>
      </c>
      <c r="C528" s="29" t="s">
        <v>1743</v>
      </c>
      <c r="D528" s="29" t="s">
        <v>297</v>
      </c>
      <c r="E528" s="29" t="s">
        <v>80</v>
      </c>
      <c r="F528" s="29" t="s">
        <v>1744</v>
      </c>
    </row>
    <row r="529" spans="1:6" ht="14.25" customHeight="1">
      <c r="A529" s="29" t="s">
        <v>1725</v>
      </c>
      <c r="B529" s="29">
        <v>8</v>
      </c>
      <c r="C529" s="29" t="s">
        <v>1745</v>
      </c>
      <c r="D529" s="29" t="s">
        <v>297</v>
      </c>
      <c r="E529" s="29" t="s">
        <v>291</v>
      </c>
      <c r="F529" s="29" t="s">
        <v>1746</v>
      </c>
    </row>
    <row r="530" spans="1:6" ht="14.25" customHeight="1">
      <c r="A530" s="29" t="s">
        <v>1725</v>
      </c>
      <c r="B530" s="29">
        <v>9</v>
      </c>
      <c r="C530" s="29" t="s">
        <v>1747</v>
      </c>
      <c r="D530" s="29" t="s">
        <v>291</v>
      </c>
      <c r="E530" s="29" t="s">
        <v>297</v>
      </c>
      <c r="F530" s="29" t="s">
        <v>1748</v>
      </c>
    </row>
    <row r="531" spans="1:6" ht="14.25" customHeight="1">
      <c r="A531" s="29" t="s">
        <v>1725</v>
      </c>
      <c r="B531" s="29">
        <v>10</v>
      </c>
      <c r="C531" s="29" t="s">
        <v>1749</v>
      </c>
      <c r="D531" s="29" t="s">
        <v>80</v>
      </c>
      <c r="E531" s="29" t="s">
        <v>322</v>
      </c>
      <c r="F531" s="29" t="s">
        <v>1750</v>
      </c>
    </row>
    <row r="532" spans="1:6" ht="14.25" customHeight="1">
      <c r="A532" s="29" t="s">
        <v>1725</v>
      </c>
      <c r="B532" s="29">
        <v>11</v>
      </c>
      <c r="C532" s="29" t="s">
        <v>1751</v>
      </c>
      <c r="D532" s="29" t="s">
        <v>80</v>
      </c>
      <c r="E532" s="29" t="s">
        <v>306</v>
      </c>
      <c r="F532" s="29" t="s">
        <v>1752</v>
      </c>
    </row>
    <row r="533" spans="1:6" ht="14.25" customHeight="1">
      <c r="A533" s="29" t="s">
        <v>1725</v>
      </c>
      <c r="B533" s="29">
        <v>12</v>
      </c>
      <c r="C533" s="29" t="s">
        <v>1753</v>
      </c>
      <c r="D533" s="29" t="s">
        <v>80</v>
      </c>
      <c r="E533" s="29" t="s">
        <v>305</v>
      </c>
      <c r="F533" s="29" t="s">
        <v>1754</v>
      </c>
    </row>
    <row r="534" spans="1:6" ht="14.25" customHeight="1">
      <c r="A534" s="29" t="s">
        <v>1725</v>
      </c>
      <c r="B534" s="29">
        <v>13</v>
      </c>
      <c r="C534" s="29" t="s">
        <v>1755</v>
      </c>
      <c r="D534" s="29" t="s">
        <v>80</v>
      </c>
      <c r="E534" s="29" t="s">
        <v>321</v>
      </c>
      <c r="F534" s="29" t="s">
        <v>1756</v>
      </c>
    </row>
    <row r="535" spans="1:6" ht="14.25" customHeight="1">
      <c r="A535" s="29" t="s">
        <v>1725</v>
      </c>
      <c r="B535" s="29">
        <v>14</v>
      </c>
      <c r="C535" s="29" t="s">
        <v>1741</v>
      </c>
      <c r="D535" s="29" t="s">
        <v>80</v>
      </c>
      <c r="E535" s="29" t="s">
        <v>331</v>
      </c>
      <c r="F535" s="29" t="s">
        <v>1742</v>
      </c>
    </row>
    <row r="536" spans="1:6" ht="14.25" customHeight="1">
      <c r="A536" s="29" t="s">
        <v>1725</v>
      </c>
      <c r="B536" s="29">
        <v>15</v>
      </c>
      <c r="C536" s="29" t="s">
        <v>1757</v>
      </c>
      <c r="D536" s="29" t="s">
        <v>80</v>
      </c>
      <c r="E536" s="29" t="s">
        <v>358</v>
      </c>
      <c r="F536" s="29" t="s">
        <v>1758</v>
      </c>
    </row>
    <row r="537" spans="1:6" ht="14.25" customHeight="1">
      <c r="A537" s="29" t="s">
        <v>1725</v>
      </c>
      <c r="B537" s="29">
        <v>16</v>
      </c>
      <c r="C537" s="29" t="s">
        <v>1751</v>
      </c>
      <c r="D537" s="29" t="s">
        <v>80</v>
      </c>
      <c r="E537" s="29" t="s">
        <v>309</v>
      </c>
      <c r="F537" s="29" t="s">
        <v>1752</v>
      </c>
    </row>
    <row r="538" spans="1:6" ht="14.25" customHeight="1">
      <c r="A538" s="29" t="s">
        <v>1725</v>
      </c>
      <c r="B538" s="29">
        <v>17</v>
      </c>
      <c r="C538" s="29" t="s">
        <v>314</v>
      </c>
      <c r="D538" s="29" t="s">
        <v>323</v>
      </c>
      <c r="E538" s="29" t="s">
        <v>80</v>
      </c>
      <c r="F538" s="29" t="s">
        <v>1759</v>
      </c>
    </row>
    <row r="539" spans="1:6" ht="14.25" customHeight="1">
      <c r="A539" s="29" t="s">
        <v>1725</v>
      </c>
      <c r="B539" s="29">
        <v>18</v>
      </c>
      <c r="C539" s="29" t="s">
        <v>337</v>
      </c>
      <c r="D539" s="29" t="s">
        <v>291</v>
      </c>
      <c r="E539" s="29" t="s">
        <v>1760</v>
      </c>
      <c r="F539" s="29" t="s">
        <v>1761</v>
      </c>
    </row>
    <row r="540" spans="1:6" ht="14.25" customHeight="1">
      <c r="A540" s="29" t="s">
        <v>1725</v>
      </c>
      <c r="B540" s="29">
        <v>19</v>
      </c>
      <c r="C540" s="29" t="s">
        <v>1762</v>
      </c>
      <c r="D540" s="29" t="s">
        <v>80</v>
      </c>
      <c r="E540" s="29" t="s">
        <v>1763</v>
      </c>
      <c r="F540" s="29" t="s">
        <v>1764</v>
      </c>
    </row>
    <row r="541" spans="1:6" ht="14.25" customHeight="1">
      <c r="A541" s="29" t="s">
        <v>1725</v>
      </c>
      <c r="B541" s="29">
        <v>20</v>
      </c>
      <c r="C541" s="29" t="s">
        <v>1765</v>
      </c>
      <c r="D541" s="29" t="s">
        <v>80</v>
      </c>
      <c r="E541" s="29" t="s">
        <v>1766</v>
      </c>
      <c r="F541" s="29" t="s">
        <v>1767</v>
      </c>
    </row>
    <row r="542" spans="1:6" ht="14.25" customHeight="1">
      <c r="A542" s="29" t="s">
        <v>1725</v>
      </c>
      <c r="B542" s="29">
        <v>21</v>
      </c>
      <c r="C542" s="29" t="s">
        <v>1768</v>
      </c>
      <c r="D542" s="29" t="s">
        <v>80</v>
      </c>
      <c r="E542" s="29" t="s">
        <v>1769</v>
      </c>
      <c r="F542" s="29" t="s">
        <v>1770</v>
      </c>
    </row>
    <row r="543" spans="1:6" ht="14.25" customHeight="1">
      <c r="A543" s="29" t="s">
        <v>1725</v>
      </c>
      <c r="B543" s="29">
        <v>22</v>
      </c>
      <c r="C543" s="29" t="s">
        <v>1609</v>
      </c>
      <c r="D543" s="29" t="s">
        <v>80</v>
      </c>
      <c r="E543" s="29" t="s">
        <v>1771</v>
      </c>
      <c r="F543" s="29" t="s">
        <v>1772</v>
      </c>
    </row>
    <row r="544" spans="1:6" ht="14.25" customHeight="1">
      <c r="A544" s="29" t="s">
        <v>1725</v>
      </c>
      <c r="B544" s="29">
        <v>23</v>
      </c>
      <c r="C544" s="29" t="s">
        <v>1773</v>
      </c>
      <c r="D544" s="29" t="s">
        <v>80</v>
      </c>
      <c r="E544" s="29" t="s">
        <v>1774</v>
      </c>
      <c r="F544" s="29" t="s">
        <v>1775</v>
      </c>
    </row>
    <row r="545" spans="1:6" ht="14.25" customHeight="1">
      <c r="A545" s="29" t="s">
        <v>1776</v>
      </c>
      <c r="B545" s="29">
        <v>0</v>
      </c>
      <c r="C545" s="29" t="s">
        <v>1777</v>
      </c>
      <c r="D545" s="29" t="s">
        <v>80</v>
      </c>
      <c r="E545" s="29" t="s">
        <v>1778</v>
      </c>
      <c r="F545" s="29" t="s">
        <v>1779</v>
      </c>
    </row>
    <row r="546" spans="1:6" ht="14.25" customHeight="1">
      <c r="A546" s="29" t="s">
        <v>1776</v>
      </c>
      <c r="B546" s="29">
        <v>1</v>
      </c>
      <c r="C546" s="29" t="s">
        <v>1780</v>
      </c>
      <c r="D546" s="29" t="s">
        <v>80</v>
      </c>
      <c r="E546" s="29" t="s">
        <v>1781</v>
      </c>
      <c r="F546" s="29" t="s">
        <v>1782</v>
      </c>
    </row>
    <row r="547" spans="1:6" ht="14.25" customHeight="1">
      <c r="A547" s="29" t="s">
        <v>1776</v>
      </c>
      <c r="B547" s="29">
        <v>2</v>
      </c>
      <c r="C547" s="29" t="s">
        <v>1783</v>
      </c>
      <c r="D547" s="29" t="s">
        <v>80</v>
      </c>
      <c r="E547" s="29" t="s">
        <v>1784</v>
      </c>
      <c r="F547" s="29" t="s">
        <v>1785</v>
      </c>
    </row>
    <row r="548" spans="1:6" ht="14.25" customHeight="1">
      <c r="A548" s="29" t="s">
        <v>1776</v>
      </c>
      <c r="B548" s="29">
        <v>3</v>
      </c>
      <c r="C548" s="29" t="s">
        <v>1786</v>
      </c>
      <c r="D548" s="29" t="s">
        <v>80</v>
      </c>
      <c r="E548" s="29" t="s">
        <v>1787</v>
      </c>
      <c r="F548" s="29" t="s">
        <v>1788</v>
      </c>
    </row>
    <row r="549" spans="1:6" ht="14.25" customHeight="1">
      <c r="A549" s="29" t="s">
        <v>1776</v>
      </c>
      <c r="B549" s="29">
        <v>4</v>
      </c>
      <c r="C549" s="29" t="s">
        <v>1789</v>
      </c>
      <c r="D549" s="29" t="s">
        <v>80</v>
      </c>
      <c r="E549" s="29" t="s">
        <v>1790</v>
      </c>
      <c r="F549" s="29" t="s">
        <v>1791</v>
      </c>
    </row>
    <row r="550" spans="1:6" ht="14.25" customHeight="1">
      <c r="A550" s="29" t="s">
        <v>1776</v>
      </c>
      <c r="B550" s="29">
        <v>5</v>
      </c>
      <c r="C550" s="29" t="s">
        <v>972</v>
      </c>
      <c r="D550" s="29" t="s">
        <v>1792</v>
      </c>
      <c r="E550" s="29" t="s">
        <v>80</v>
      </c>
      <c r="F550" s="29" t="s">
        <v>974</v>
      </c>
    </row>
    <row r="551" spans="1:6" ht="14.25" customHeight="1">
      <c r="A551" s="29" t="s">
        <v>1776</v>
      </c>
      <c r="B551" s="29">
        <v>6</v>
      </c>
      <c r="C551" s="29" t="s">
        <v>1793</v>
      </c>
      <c r="D551" s="29" t="s">
        <v>311</v>
      </c>
      <c r="E551" s="29" t="s">
        <v>80</v>
      </c>
      <c r="F551" s="29" t="s">
        <v>1794</v>
      </c>
    </row>
    <row r="552" spans="1:6" ht="14.25" customHeight="1">
      <c r="A552" s="29" t="s">
        <v>1776</v>
      </c>
      <c r="B552" s="29">
        <v>7</v>
      </c>
      <c r="C552" s="29" t="s">
        <v>1795</v>
      </c>
      <c r="D552" s="29" t="s">
        <v>316</v>
      </c>
      <c r="E552" s="29" t="s">
        <v>80</v>
      </c>
      <c r="F552" s="29" t="s">
        <v>1796</v>
      </c>
    </row>
    <row r="553" spans="1:6" ht="14.25" customHeight="1">
      <c r="A553" s="29" t="s">
        <v>1776</v>
      </c>
      <c r="B553" s="29">
        <v>8</v>
      </c>
      <c r="C553" s="29" t="s">
        <v>1797</v>
      </c>
      <c r="D553" s="29" t="s">
        <v>1798</v>
      </c>
      <c r="E553" s="29" t="s">
        <v>80</v>
      </c>
      <c r="F553" s="29" t="s">
        <v>1799</v>
      </c>
    </row>
    <row r="554" spans="1:6" ht="14.25" customHeight="1">
      <c r="A554" s="29" t="s">
        <v>1776</v>
      </c>
      <c r="B554" s="29">
        <v>9</v>
      </c>
      <c r="C554" s="29" t="s">
        <v>1800</v>
      </c>
      <c r="D554" s="29" t="s">
        <v>306</v>
      </c>
      <c r="E554" s="29" t="s">
        <v>80</v>
      </c>
      <c r="F554" s="29" t="s">
        <v>1801</v>
      </c>
    </row>
    <row r="555" spans="1:6" ht="14.25" customHeight="1">
      <c r="A555" s="29" t="s">
        <v>1776</v>
      </c>
      <c r="B555" s="29">
        <v>10</v>
      </c>
      <c r="C555" s="29" t="s">
        <v>1802</v>
      </c>
      <c r="D555" s="29" t="s">
        <v>305</v>
      </c>
      <c r="E555" s="29" t="s">
        <v>80</v>
      </c>
      <c r="F555" s="29" t="s">
        <v>1803</v>
      </c>
    </row>
    <row r="556" spans="1:6" ht="14.25" customHeight="1">
      <c r="A556" s="29" t="s">
        <v>1776</v>
      </c>
      <c r="B556" s="29">
        <v>11</v>
      </c>
      <c r="C556" s="29" t="s">
        <v>1804</v>
      </c>
      <c r="D556" s="29" t="s">
        <v>330</v>
      </c>
      <c r="E556" s="29" t="s">
        <v>80</v>
      </c>
      <c r="F556" s="29" t="s">
        <v>1805</v>
      </c>
    </row>
    <row r="557" spans="1:6" ht="14.25" customHeight="1">
      <c r="A557" s="29" t="s">
        <v>1776</v>
      </c>
      <c r="B557" s="29">
        <v>12</v>
      </c>
      <c r="C557" s="29" t="s">
        <v>1806</v>
      </c>
      <c r="D557" s="29" t="s">
        <v>309</v>
      </c>
      <c r="E557" s="29" t="s">
        <v>291</v>
      </c>
      <c r="F557" s="29" t="s">
        <v>1807</v>
      </c>
    </row>
    <row r="558" spans="1:6" ht="14.25" customHeight="1">
      <c r="A558" s="29" t="s">
        <v>1776</v>
      </c>
      <c r="B558" s="29">
        <v>13</v>
      </c>
      <c r="C558" s="29" t="s">
        <v>1808</v>
      </c>
      <c r="D558" s="29" t="s">
        <v>233</v>
      </c>
      <c r="E558" s="29" t="s">
        <v>291</v>
      </c>
      <c r="F558" s="29" t="s">
        <v>1809</v>
      </c>
    </row>
    <row r="559" spans="1:6" ht="14.25" customHeight="1">
      <c r="A559" s="29" t="s">
        <v>1776</v>
      </c>
      <c r="B559" s="29">
        <v>14</v>
      </c>
      <c r="C559" s="29" t="s">
        <v>1810</v>
      </c>
      <c r="D559" s="29" t="s">
        <v>357</v>
      </c>
      <c r="E559" s="29" t="s">
        <v>80</v>
      </c>
      <c r="F559" s="29" t="s">
        <v>1811</v>
      </c>
    </row>
    <row r="560" spans="1:6" ht="14.25" customHeight="1">
      <c r="A560" s="29" t="s">
        <v>1776</v>
      </c>
      <c r="B560" s="29">
        <v>15</v>
      </c>
      <c r="C560" s="29" t="s">
        <v>1812</v>
      </c>
      <c r="D560" s="29" t="s">
        <v>1813</v>
      </c>
      <c r="E560" s="29" t="s">
        <v>291</v>
      </c>
      <c r="F560" s="29" t="s">
        <v>1814</v>
      </c>
    </row>
    <row r="561" spans="1:6" ht="14.25" customHeight="1">
      <c r="A561" s="29" t="s">
        <v>1776</v>
      </c>
      <c r="B561" s="29">
        <v>16</v>
      </c>
      <c r="C561" s="29" t="s">
        <v>1815</v>
      </c>
      <c r="D561" s="29" t="s">
        <v>302</v>
      </c>
      <c r="E561" s="29" t="s">
        <v>80</v>
      </c>
      <c r="F561" s="29" t="s">
        <v>1816</v>
      </c>
    </row>
    <row r="562" spans="1:6" ht="14.25" customHeight="1">
      <c r="A562" s="29" t="s">
        <v>1776</v>
      </c>
      <c r="B562" s="29">
        <v>17</v>
      </c>
      <c r="C562" s="29" t="s">
        <v>1817</v>
      </c>
      <c r="D562" s="29" t="s">
        <v>1818</v>
      </c>
      <c r="E562" s="29" t="s">
        <v>80</v>
      </c>
      <c r="F562" s="29" t="s">
        <v>1819</v>
      </c>
    </row>
    <row r="563" spans="1:6" ht="14.25" customHeight="1">
      <c r="A563" s="29" t="s">
        <v>1776</v>
      </c>
      <c r="B563" s="29">
        <v>18</v>
      </c>
      <c r="C563" s="29" t="s">
        <v>1820</v>
      </c>
      <c r="D563" s="29" t="s">
        <v>316</v>
      </c>
      <c r="E563" s="29" t="s">
        <v>80</v>
      </c>
      <c r="F563" s="29" t="s">
        <v>1821</v>
      </c>
    </row>
    <row r="564" spans="1:6" ht="14.25" customHeight="1">
      <c r="A564" s="29" t="s">
        <v>1776</v>
      </c>
      <c r="B564" s="29">
        <v>19</v>
      </c>
      <c r="C564" s="29" t="s">
        <v>1822</v>
      </c>
      <c r="D564" s="29" t="s">
        <v>80</v>
      </c>
      <c r="E564" s="29" t="s">
        <v>1823</v>
      </c>
      <c r="F564" s="29" t="s">
        <v>1824</v>
      </c>
    </row>
    <row r="565" spans="1:6" ht="14.25" customHeight="1">
      <c r="A565" s="29" t="s">
        <v>1776</v>
      </c>
      <c r="B565" s="29">
        <v>20</v>
      </c>
      <c r="C565" s="29" t="s">
        <v>1825</v>
      </c>
      <c r="D565" s="29" t="s">
        <v>80</v>
      </c>
      <c r="E565" s="29" t="s">
        <v>1826</v>
      </c>
      <c r="F565" s="29" t="s">
        <v>1827</v>
      </c>
    </row>
    <row r="566" spans="1:6" ht="14.25" customHeight="1">
      <c r="A566" s="29" t="s">
        <v>1776</v>
      </c>
      <c r="B566" s="29">
        <v>21</v>
      </c>
      <c r="C566" s="29" t="s">
        <v>1828</v>
      </c>
      <c r="D566" s="29" t="s">
        <v>80</v>
      </c>
      <c r="E566" s="29" t="s">
        <v>1829</v>
      </c>
      <c r="F566" s="29" t="s">
        <v>1830</v>
      </c>
    </row>
    <row r="567" spans="1:6" ht="14.25" customHeight="1">
      <c r="A567" s="29" t="s">
        <v>1776</v>
      </c>
      <c r="B567" s="29">
        <v>22</v>
      </c>
      <c r="C567" s="29" t="s">
        <v>1831</v>
      </c>
      <c r="D567" s="29" t="s">
        <v>80</v>
      </c>
      <c r="E567" s="29" t="s">
        <v>1832</v>
      </c>
      <c r="F567" s="29" t="s">
        <v>1833</v>
      </c>
    </row>
    <row r="568" spans="1:6" ht="14.25" customHeight="1">
      <c r="A568" s="29" t="s">
        <v>1776</v>
      </c>
      <c r="B568" s="29">
        <v>23</v>
      </c>
      <c r="C568" s="29" t="s">
        <v>1834</v>
      </c>
      <c r="D568" s="29" t="s">
        <v>80</v>
      </c>
      <c r="E568" s="29" t="s">
        <v>1835</v>
      </c>
      <c r="F568" s="29" t="s">
        <v>1836</v>
      </c>
    </row>
    <row r="569" spans="1:6" ht="14.25" customHeight="1">
      <c r="A569" s="29" t="s">
        <v>1837</v>
      </c>
      <c r="B569" s="29">
        <v>0</v>
      </c>
      <c r="C569" s="29" t="s">
        <v>1838</v>
      </c>
      <c r="D569" s="29" t="s">
        <v>80</v>
      </c>
      <c r="E569" s="29" t="s">
        <v>1839</v>
      </c>
      <c r="F569" s="29" t="s">
        <v>1840</v>
      </c>
    </row>
    <row r="570" spans="1:6" ht="14.25" customHeight="1">
      <c r="A570" s="29" t="s">
        <v>1837</v>
      </c>
      <c r="B570" s="29">
        <v>1</v>
      </c>
      <c r="C570" s="29" t="s">
        <v>1841</v>
      </c>
      <c r="D570" s="29" t="s">
        <v>80</v>
      </c>
      <c r="E570" s="29" t="s">
        <v>1842</v>
      </c>
      <c r="F570" s="29" t="s">
        <v>1843</v>
      </c>
    </row>
    <row r="571" spans="1:6" ht="14.25" customHeight="1">
      <c r="A571" s="29" t="s">
        <v>1837</v>
      </c>
      <c r="B571" s="29">
        <v>2</v>
      </c>
      <c r="C571" s="29" t="s">
        <v>1844</v>
      </c>
      <c r="D571" s="29" t="s">
        <v>80</v>
      </c>
      <c r="E571" s="29" t="s">
        <v>1845</v>
      </c>
      <c r="F571" s="29" t="s">
        <v>1846</v>
      </c>
    </row>
    <row r="572" spans="1:6" ht="14.25" customHeight="1">
      <c r="A572" s="29" t="s">
        <v>1837</v>
      </c>
      <c r="B572" s="29">
        <v>3</v>
      </c>
      <c r="C572" s="29" t="s">
        <v>1847</v>
      </c>
      <c r="D572" s="29" t="s">
        <v>80</v>
      </c>
      <c r="E572" s="29" t="s">
        <v>1848</v>
      </c>
      <c r="F572" s="29" t="s">
        <v>1849</v>
      </c>
    </row>
    <row r="573" spans="1:6" ht="14.25" customHeight="1">
      <c r="A573" s="29" t="s">
        <v>1837</v>
      </c>
      <c r="B573" s="29">
        <v>4</v>
      </c>
      <c r="C573" s="29" t="s">
        <v>1850</v>
      </c>
      <c r="D573" s="29" t="s">
        <v>80</v>
      </c>
      <c r="E573" s="29" t="s">
        <v>1851</v>
      </c>
      <c r="F573" s="29" t="s">
        <v>1852</v>
      </c>
    </row>
    <row r="574" spans="1:6" ht="14.25" customHeight="1">
      <c r="A574" s="29" t="s">
        <v>1837</v>
      </c>
      <c r="B574" s="29">
        <v>5</v>
      </c>
      <c r="C574" s="29" t="s">
        <v>1853</v>
      </c>
      <c r="D574" s="29" t="s">
        <v>80</v>
      </c>
      <c r="E574" s="29" t="s">
        <v>1854</v>
      </c>
      <c r="F574" s="29" t="s">
        <v>1855</v>
      </c>
    </row>
    <row r="575" spans="1:6" ht="14.25" customHeight="1">
      <c r="A575" s="29" t="s">
        <v>1837</v>
      </c>
      <c r="B575" s="29">
        <v>6</v>
      </c>
      <c r="C575" s="29" t="s">
        <v>1856</v>
      </c>
      <c r="D575" s="29" t="s">
        <v>1857</v>
      </c>
      <c r="E575" s="29" t="s">
        <v>80</v>
      </c>
      <c r="F575" s="29" t="s">
        <v>1858</v>
      </c>
    </row>
    <row r="576" spans="1:6" ht="14.25" customHeight="1">
      <c r="A576" s="29" t="s">
        <v>1837</v>
      </c>
      <c r="B576" s="29">
        <v>7</v>
      </c>
      <c r="C576" s="29" t="s">
        <v>1859</v>
      </c>
      <c r="D576" s="29" t="s">
        <v>308</v>
      </c>
      <c r="E576" s="29" t="s">
        <v>291</v>
      </c>
      <c r="F576" s="29" t="s">
        <v>1860</v>
      </c>
    </row>
    <row r="577" spans="1:6" ht="14.25" customHeight="1">
      <c r="A577" s="29" t="s">
        <v>1837</v>
      </c>
      <c r="B577" s="29">
        <v>8</v>
      </c>
      <c r="C577" s="29" t="s">
        <v>1861</v>
      </c>
      <c r="D577" s="29" t="s">
        <v>80</v>
      </c>
      <c r="E577" s="29" t="s">
        <v>356</v>
      </c>
      <c r="F577" s="29" t="s">
        <v>1862</v>
      </c>
    </row>
    <row r="578" spans="1:6" ht="14.25" customHeight="1">
      <c r="A578" s="29" t="s">
        <v>1837</v>
      </c>
      <c r="B578" s="29">
        <v>9</v>
      </c>
      <c r="C578" s="29" t="s">
        <v>1804</v>
      </c>
      <c r="D578" s="29" t="s">
        <v>80</v>
      </c>
      <c r="E578" s="29" t="s">
        <v>340</v>
      </c>
      <c r="F578" s="29" t="s">
        <v>1805</v>
      </c>
    </row>
    <row r="579" spans="1:6" ht="14.25" customHeight="1">
      <c r="A579" s="29" t="s">
        <v>1837</v>
      </c>
      <c r="B579" s="29">
        <v>10</v>
      </c>
      <c r="C579" s="29" t="s">
        <v>1863</v>
      </c>
      <c r="D579" s="29" t="s">
        <v>80</v>
      </c>
      <c r="E579" s="29" t="s">
        <v>294</v>
      </c>
      <c r="F579" s="29" t="s">
        <v>1864</v>
      </c>
    </row>
    <row r="580" spans="1:6" ht="14.25" customHeight="1">
      <c r="A580" s="29" t="s">
        <v>1837</v>
      </c>
      <c r="B580" s="29">
        <v>11</v>
      </c>
      <c r="C580" s="29" t="s">
        <v>1865</v>
      </c>
      <c r="D580" s="29" t="s">
        <v>80</v>
      </c>
      <c r="E580" s="29" t="s">
        <v>233</v>
      </c>
      <c r="F580" s="29" t="s">
        <v>1866</v>
      </c>
    </row>
    <row r="581" spans="1:6" ht="14.25" customHeight="1">
      <c r="A581" s="29" t="s">
        <v>1837</v>
      </c>
      <c r="B581" s="29">
        <v>12</v>
      </c>
      <c r="C581" s="29" t="s">
        <v>1867</v>
      </c>
      <c r="D581" s="29" t="s">
        <v>80</v>
      </c>
      <c r="E581" s="29" t="s">
        <v>1868</v>
      </c>
      <c r="F581" s="29" t="s">
        <v>1869</v>
      </c>
    </row>
    <row r="582" spans="1:6" ht="14.25" customHeight="1">
      <c r="A582" s="29" t="s">
        <v>1837</v>
      </c>
      <c r="B582" s="29">
        <v>13</v>
      </c>
      <c r="C582" s="29" t="s">
        <v>1870</v>
      </c>
      <c r="D582" s="29" t="s">
        <v>80</v>
      </c>
      <c r="E582" s="29" t="s">
        <v>293</v>
      </c>
      <c r="F582" s="29" t="s">
        <v>1871</v>
      </c>
    </row>
    <row r="583" spans="1:6" ht="14.25" customHeight="1">
      <c r="A583" s="29" t="s">
        <v>1837</v>
      </c>
      <c r="B583" s="29">
        <v>14</v>
      </c>
      <c r="C583" s="29" t="s">
        <v>1872</v>
      </c>
      <c r="D583" s="29" t="s">
        <v>1873</v>
      </c>
      <c r="E583" s="29" t="s">
        <v>291</v>
      </c>
      <c r="F583" s="29" t="s">
        <v>1874</v>
      </c>
    </row>
    <row r="584" spans="1:6" ht="14.25" customHeight="1">
      <c r="A584" s="29" t="s">
        <v>1837</v>
      </c>
      <c r="B584" s="29">
        <v>15</v>
      </c>
      <c r="C584" s="29" t="s">
        <v>1875</v>
      </c>
      <c r="D584" s="29" t="s">
        <v>80</v>
      </c>
      <c r="E584" s="29" t="s">
        <v>1876</v>
      </c>
      <c r="F584" s="29" t="s">
        <v>1877</v>
      </c>
    </row>
    <row r="585" spans="1:6" ht="14.25" customHeight="1">
      <c r="A585" s="29" t="s">
        <v>1837</v>
      </c>
      <c r="B585" s="29">
        <v>16</v>
      </c>
      <c r="C585" s="29" t="s">
        <v>1878</v>
      </c>
      <c r="D585" s="29" t="s">
        <v>80</v>
      </c>
      <c r="E585" s="29" t="s">
        <v>1879</v>
      </c>
      <c r="F585" s="29" t="s">
        <v>1880</v>
      </c>
    </row>
    <row r="586" spans="1:6" ht="14.25" customHeight="1">
      <c r="A586" s="29" t="s">
        <v>1837</v>
      </c>
      <c r="B586" s="29">
        <v>17</v>
      </c>
      <c r="C586" s="29" t="s">
        <v>1881</v>
      </c>
      <c r="D586" s="29" t="s">
        <v>80</v>
      </c>
      <c r="E586" s="29" t="s">
        <v>354</v>
      </c>
      <c r="F586" s="29" t="s">
        <v>1882</v>
      </c>
    </row>
    <row r="587" spans="1:6" ht="14.25" customHeight="1">
      <c r="A587" s="29" t="s">
        <v>1837</v>
      </c>
      <c r="B587" s="29">
        <v>18</v>
      </c>
      <c r="C587" s="29" t="s">
        <v>1883</v>
      </c>
      <c r="D587" s="29" t="s">
        <v>233</v>
      </c>
      <c r="E587" s="29" t="s">
        <v>80</v>
      </c>
      <c r="F587" s="29" t="s">
        <v>1884</v>
      </c>
    </row>
    <row r="588" spans="1:6" ht="14.25" customHeight="1">
      <c r="A588" s="29" t="s">
        <v>1837</v>
      </c>
      <c r="B588" s="29">
        <v>19</v>
      </c>
      <c r="C588" s="29" t="s">
        <v>1885</v>
      </c>
      <c r="D588" s="29" t="s">
        <v>80</v>
      </c>
      <c r="E588" s="29" t="s">
        <v>1886</v>
      </c>
      <c r="F588" s="29" t="s">
        <v>1887</v>
      </c>
    </row>
    <row r="589" spans="1:6" ht="14.25" customHeight="1">
      <c r="A589" s="29" t="s">
        <v>1837</v>
      </c>
      <c r="B589" s="29">
        <v>20</v>
      </c>
      <c r="C589" s="29" t="s">
        <v>1888</v>
      </c>
      <c r="D589" s="29" t="s">
        <v>80</v>
      </c>
      <c r="E589" s="29" t="s">
        <v>1889</v>
      </c>
      <c r="F589" s="29" t="s">
        <v>1890</v>
      </c>
    </row>
    <row r="590" spans="1:6" ht="14.25" customHeight="1">
      <c r="A590" s="29" t="s">
        <v>1837</v>
      </c>
      <c r="B590" s="29">
        <v>21</v>
      </c>
      <c r="C590" s="29" t="s">
        <v>1891</v>
      </c>
      <c r="D590" s="29" t="s">
        <v>80</v>
      </c>
      <c r="E590" s="29" t="s">
        <v>1892</v>
      </c>
      <c r="F590" s="29" t="s">
        <v>1893</v>
      </c>
    </row>
    <row r="591" spans="1:6" ht="14.25" customHeight="1">
      <c r="A591" s="29" t="s">
        <v>1837</v>
      </c>
      <c r="B591" s="29">
        <v>22</v>
      </c>
      <c r="C591" s="29" t="s">
        <v>1894</v>
      </c>
      <c r="D591" s="29" t="s">
        <v>80</v>
      </c>
      <c r="E591" s="29" t="s">
        <v>1895</v>
      </c>
      <c r="F591" s="29" t="s">
        <v>1896</v>
      </c>
    </row>
    <row r="592" spans="1:6" ht="14.25" customHeight="1">
      <c r="A592" s="29" t="s">
        <v>1837</v>
      </c>
      <c r="B592" s="29">
        <v>23</v>
      </c>
      <c r="C592" s="29" t="s">
        <v>1897</v>
      </c>
      <c r="D592" s="29" t="s">
        <v>80</v>
      </c>
      <c r="E592" s="29" t="s">
        <v>1898</v>
      </c>
      <c r="F592" s="29" t="s">
        <v>1899</v>
      </c>
    </row>
    <row r="593" spans="1:6" ht="14.25" customHeight="1">
      <c r="A593" s="29" t="s">
        <v>1900</v>
      </c>
      <c r="B593" s="29">
        <v>0</v>
      </c>
      <c r="C593" s="29" t="s">
        <v>1901</v>
      </c>
      <c r="D593" s="29" t="s">
        <v>80</v>
      </c>
      <c r="E593" s="29" t="s">
        <v>1902</v>
      </c>
      <c r="F593" s="29" t="s">
        <v>1903</v>
      </c>
    </row>
    <row r="594" spans="1:6" ht="14.25" customHeight="1">
      <c r="A594" s="29" t="s">
        <v>1900</v>
      </c>
      <c r="B594" s="29">
        <v>1</v>
      </c>
      <c r="C594" s="29" t="s">
        <v>1904</v>
      </c>
      <c r="D594" s="29" t="s">
        <v>80</v>
      </c>
      <c r="E594" s="29" t="s">
        <v>1905</v>
      </c>
      <c r="F594" s="29" t="s">
        <v>1906</v>
      </c>
    </row>
    <row r="595" spans="1:6" ht="14.25" customHeight="1">
      <c r="A595" s="29" t="s">
        <v>1900</v>
      </c>
      <c r="B595" s="29">
        <v>2</v>
      </c>
      <c r="C595" s="29" t="s">
        <v>1907</v>
      </c>
      <c r="D595" s="29" t="s">
        <v>80</v>
      </c>
      <c r="E595" s="29" t="s">
        <v>1908</v>
      </c>
      <c r="F595" s="29" t="s">
        <v>1909</v>
      </c>
    </row>
    <row r="596" spans="1:6" ht="14.25" customHeight="1">
      <c r="A596" s="29" t="s">
        <v>1900</v>
      </c>
      <c r="B596" s="29">
        <v>3</v>
      </c>
      <c r="C596" s="29" t="s">
        <v>1910</v>
      </c>
      <c r="D596" s="29" t="s">
        <v>80</v>
      </c>
      <c r="E596" s="29" t="s">
        <v>1911</v>
      </c>
      <c r="F596" s="29" t="s">
        <v>1912</v>
      </c>
    </row>
    <row r="597" spans="1:6" ht="14.25" customHeight="1">
      <c r="A597" s="29" t="s">
        <v>1900</v>
      </c>
      <c r="B597" s="29">
        <v>4</v>
      </c>
      <c r="C597" s="29" t="s">
        <v>1913</v>
      </c>
      <c r="D597" s="29" t="s">
        <v>1914</v>
      </c>
      <c r="E597" s="29" t="s">
        <v>80</v>
      </c>
      <c r="F597" s="29" t="s">
        <v>1915</v>
      </c>
    </row>
    <row r="598" spans="1:6" ht="14.25" customHeight="1">
      <c r="A598" s="29" t="s">
        <v>1900</v>
      </c>
      <c r="B598" s="29">
        <v>5</v>
      </c>
      <c r="C598" s="29" t="s">
        <v>1916</v>
      </c>
      <c r="D598" s="29" t="s">
        <v>332</v>
      </c>
      <c r="E598" s="29" t="s">
        <v>80</v>
      </c>
      <c r="F598" s="29" t="s">
        <v>1917</v>
      </c>
    </row>
    <row r="599" spans="1:6" ht="14.25" customHeight="1">
      <c r="A599" s="29" t="s">
        <v>1900</v>
      </c>
      <c r="B599" s="29">
        <v>6</v>
      </c>
      <c r="C599" s="29" t="s">
        <v>1918</v>
      </c>
      <c r="D599" s="29" t="s">
        <v>340</v>
      </c>
      <c r="E599" s="29" t="s">
        <v>80</v>
      </c>
      <c r="F599" s="29" t="s">
        <v>1919</v>
      </c>
    </row>
    <row r="600" spans="1:6" ht="14.25" customHeight="1">
      <c r="A600" s="29" t="s">
        <v>1900</v>
      </c>
      <c r="B600" s="29">
        <v>7</v>
      </c>
      <c r="C600" s="29" t="s">
        <v>1920</v>
      </c>
      <c r="D600" s="29" t="s">
        <v>297</v>
      </c>
      <c r="E600" s="29" t="s">
        <v>80</v>
      </c>
      <c r="F600" s="29" t="s">
        <v>1921</v>
      </c>
    </row>
    <row r="601" spans="1:6" ht="14.25" customHeight="1">
      <c r="A601" s="29" t="s">
        <v>1900</v>
      </c>
      <c r="B601" s="29">
        <v>8</v>
      </c>
      <c r="C601" s="29" t="s">
        <v>1922</v>
      </c>
      <c r="D601" s="29" t="s">
        <v>80</v>
      </c>
      <c r="E601" s="29" t="s">
        <v>354</v>
      </c>
      <c r="F601" s="29" t="s">
        <v>1923</v>
      </c>
    </row>
    <row r="602" spans="1:6" ht="14.25" customHeight="1">
      <c r="A602" s="29" t="s">
        <v>1900</v>
      </c>
      <c r="B602" s="29">
        <v>9</v>
      </c>
      <c r="C602" s="29" t="s">
        <v>1924</v>
      </c>
      <c r="D602" s="29" t="s">
        <v>80</v>
      </c>
      <c r="E602" s="29" t="s">
        <v>355</v>
      </c>
      <c r="F602" s="29" t="s">
        <v>1925</v>
      </c>
    </row>
    <row r="603" spans="1:6" ht="14.25" customHeight="1">
      <c r="A603" s="29" t="s">
        <v>1900</v>
      </c>
      <c r="B603" s="29">
        <v>10</v>
      </c>
      <c r="C603" s="29" t="s">
        <v>1926</v>
      </c>
      <c r="D603" s="29" t="s">
        <v>305</v>
      </c>
      <c r="E603" s="29" t="s">
        <v>291</v>
      </c>
      <c r="F603" s="29" t="s">
        <v>1927</v>
      </c>
    </row>
    <row r="604" spans="1:6" ht="14.25" customHeight="1">
      <c r="A604" s="29" t="s">
        <v>1900</v>
      </c>
      <c r="B604" s="29">
        <v>11</v>
      </c>
      <c r="C604" s="29" t="s">
        <v>1928</v>
      </c>
      <c r="D604" s="29" t="s">
        <v>80</v>
      </c>
      <c r="E604" s="29" t="s">
        <v>354</v>
      </c>
      <c r="F604" s="29" t="s">
        <v>1929</v>
      </c>
    </row>
    <row r="605" spans="1:6" ht="14.25" customHeight="1">
      <c r="A605" s="29" t="s">
        <v>1900</v>
      </c>
      <c r="B605" s="29">
        <v>12</v>
      </c>
      <c r="C605" s="29" t="s">
        <v>1930</v>
      </c>
      <c r="D605" s="29" t="s">
        <v>80</v>
      </c>
      <c r="E605" s="29" t="s">
        <v>343</v>
      </c>
      <c r="F605" s="29" t="s">
        <v>1931</v>
      </c>
    </row>
    <row r="606" spans="1:6" ht="14.25" customHeight="1">
      <c r="A606" s="29" t="s">
        <v>1900</v>
      </c>
      <c r="B606" s="29">
        <v>13</v>
      </c>
      <c r="C606" s="29" t="s">
        <v>1932</v>
      </c>
      <c r="D606" s="29" t="s">
        <v>80</v>
      </c>
      <c r="E606" s="29" t="s">
        <v>363</v>
      </c>
      <c r="F606" s="29" t="s">
        <v>1933</v>
      </c>
    </row>
    <row r="607" spans="1:6" ht="14.25" customHeight="1">
      <c r="A607" s="29" t="s">
        <v>1900</v>
      </c>
      <c r="B607" s="29">
        <v>14</v>
      </c>
      <c r="C607" s="29" t="s">
        <v>1934</v>
      </c>
      <c r="D607" s="29" t="s">
        <v>80</v>
      </c>
      <c r="E607" s="29" t="s">
        <v>1935</v>
      </c>
      <c r="F607" s="29" t="s">
        <v>1936</v>
      </c>
    </row>
    <row r="608" spans="1:6" ht="14.25" customHeight="1">
      <c r="A608" s="29" t="s">
        <v>1900</v>
      </c>
      <c r="B608" s="29">
        <v>15</v>
      </c>
      <c r="C608" s="29" t="s">
        <v>1937</v>
      </c>
      <c r="D608" s="29" t="s">
        <v>80</v>
      </c>
      <c r="E608" s="29" t="s">
        <v>1938</v>
      </c>
      <c r="F608" s="29" t="s">
        <v>1939</v>
      </c>
    </row>
    <row r="609" spans="1:6" ht="14.25" customHeight="1">
      <c r="A609" s="29" t="s">
        <v>1900</v>
      </c>
      <c r="B609" s="29">
        <v>16</v>
      </c>
      <c r="C609" s="29" t="s">
        <v>1940</v>
      </c>
      <c r="D609" s="29" t="s">
        <v>80</v>
      </c>
      <c r="E609" s="29" t="s">
        <v>1941</v>
      </c>
      <c r="F609" s="29" t="s">
        <v>1942</v>
      </c>
    </row>
    <row r="610" spans="1:6" ht="14.25" customHeight="1">
      <c r="A610" s="29" t="s">
        <v>1900</v>
      </c>
      <c r="B610" s="29">
        <v>17</v>
      </c>
      <c r="C610" s="29" t="s">
        <v>1943</v>
      </c>
      <c r="D610" s="29" t="s">
        <v>80</v>
      </c>
      <c r="E610" s="29" t="s">
        <v>1944</v>
      </c>
      <c r="F610" s="29" t="s">
        <v>1945</v>
      </c>
    </row>
    <row r="611" spans="1:6" ht="14.25" customHeight="1">
      <c r="A611" s="29" t="s">
        <v>1900</v>
      </c>
      <c r="B611" s="29">
        <v>18</v>
      </c>
      <c r="C611" s="29" t="s">
        <v>1946</v>
      </c>
      <c r="D611" s="29" t="s">
        <v>306</v>
      </c>
      <c r="E611" s="29" t="s">
        <v>80</v>
      </c>
      <c r="F611" s="29" t="s">
        <v>1947</v>
      </c>
    </row>
    <row r="612" spans="1:6" ht="14.25" customHeight="1">
      <c r="A612" s="29" t="s">
        <v>1900</v>
      </c>
      <c r="B612" s="29">
        <v>19</v>
      </c>
      <c r="C612" s="29" t="s">
        <v>1948</v>
      </c>
      <c r="D612" s="29" t="s">
        <v>80</v>
      </c>
      <c r="E612" s="29" t="s">
        <v>1949</v>
      </c>
      <c r="F612" s="29" t="s">
        <v>1950</v>
      </c>
    </row>
    <row r="613" spans="1:6" ht="14.25" customHeight="1">
      <c r="A613" s="29" t="s">
        <v>1900</v>
      </c>
      <c r="B613" s="29">
        <v>20</v>
      </c>
      <c r="C613" s="29" t="s">
        <v>1951</v>
      </c>
      <c r="D613" s="29" t="s">
        <v>80</v>
      </c>
      <c r="E613" s="29" t="s">
        <v>1952</v>
      </c>
      <c r="F613" s="29" t="s">
        <v>1953</v>
      </c>
    </row>
    <row r="614" spans="1:6" ht="14.25" customHeight="1">
      <c r="A614" s="29" t="s">
        <v>1900</v>
      </c>
      <c r="B614" s="29">
        <v>21</v>
      </c>
      <c r="C614" s="29" t="s">
        <v>1954</v>
      </c>
      <c r="D614" s="29" t="s">
        <v>80</v>
      </c>
      <c r="E614" s="29" t="s">
        <v>1955</v>
      </c>
      <c r="F614" s="29" t="s">
        <v>1956</v>
      </c>
    </row>
    <row r="615" spans="1:6" ht="14.25" customHeight="1">
      <c r="A615" s="29" t="s">
        <v>1900</v>
      </c>
      <c r="B615" s="29">
        <v>22</v>
      </c>
      <c r="C615" s="29" t="s">
        <v>1957</v>
      </c>
      <c r="D615" s="29" t="s">
        <v>80</v>
      </c>
      <c r="E615" s="29" t="s">
        <v>1958</v>
      </c>
      <c r="F615" s="29" t="s">
        <v>1959</v>
      </c>
    </row>
    <row r="616" spans="1:6" ht="14.25" customHeight="1">
      <c r="A616" s="29" t="s">
        <v>1900</v>
      </c>
      <c r="B616" s="29">
        <v>23</v>
      </c>
      <c r="C616" s="29" t="s">
        <v>1960</v>
      </c>
      <c r="D616" s="29" t="s">
        <v>80</v>
      </c>
      <c r="E616" s="29" t="s">
        <v>1961</v>
      </c>
      <c r="F616" s="29" t="s">
        <v>1962</v>
      </c>
    </row>
    <row r="617" spans="1:6" ht="14.25" customHeight="1">
      <c r="A617" s="29" t="s">
        <v>1963</v>
      </c>
      <c r="B617" s="29">
        <v>0</v>
      </c>
      <c r="C617" s="29" t="s">
        <v>1964</v>
      </c>
      <c r="D617" s="29" t="s">
        <v>80</v>
      </c>
      <c r="E617" s="29" t="s">
        <v>1965</v>
      </c>
      <c r="F617" s="29" t="s">
        <v>1966</v>
      </c>
    </row>
    <row r="618" spans="1:6" ht="14.25" customHeight="1">
      <c r="A618" s="29" t="s">
        <v>1963</v>
      </c>
      <c r="B618" s="29">
        <v>1</v>
      </c>
      <c r="C618" s="29" t="s">
        <v>1967</v>
      </c>
      <c r="D618" s="29" t="s">
        <v>80</v>
      </c>
      <c r="E618" s="29" t="s">
        <v>1968</v>
      </c>
      <c r="F618" s="29" t="s">
        <v>1969</v>
      </c>
    </row>
    <row r="619" spans="1:6" ht="14.25" customHeight="1">
      <c r="A619" s="29" t="s">
        <v>1963</v>
      </c>
      <c r="B619" s="29">
        <v>2</v>
      </c>
      <c r="C619" s="29" t="s">
        <v>1970</v>
      </c>
      <c r="D619" s="29" t="s">
        <v>80</v>
      </c>
      <c r="E619" s="29" t="s">
        <v>1971</v>
      </c>
      <c r="F619" s="29" t="s">
        <v>1972</v>
      </c>
    </row>
    <row r="620" spans="1:6" ht="14.25" customHeight="1">
      <c r="A620" s="29" t="s">
        <v>1963</v>
      </c>
      <c r="B620" s="29">
        <v>3</v>
      </c>
      <c r="C620" s="29" t="s">
        <v>1973</v>
      </c>
      <c r="D620" s="29" t="s">
        <v>80</v>
      </c>
      <c r="E620" s="29" t="s">
        <v>1974</v>
      </c>
      <c r="F620" s="29" t="s">
        <v>1975</v>
      </c>
    </row>
    <row r="621" spans="1:6" ht="14.25" customHeight="1">
      <c r="A621" s="29" t="s">
        <v>1963</v>
      </c>
      <c r="B621" s="29">
        <v>4</v>
      </c>
      <c r="C621" s="29" t="s">
        <v>1976</v>
      </c>
      <c r="D621" s="29" t="s">
        <v>338</v>
      </c>
      <c r="E621" s="29" t="s">
        <v>80</v>
      </c>
      <c r="F621" s="29" t="s">
        <v>1977</v>
      </c>
    </row>
    <row r="622" spans="1:6" ht="14.25" customHeight="1">
      <c r="A622" s="29" t="s">
        <v>1963</v>
      </c>
      <c r="B622" s="29">
        <v>5</v>
      </c>
      <c r="C622" s="29" t="s">
        <v>1978</v>
      </c>
      <c r="D622" s="29" t="s">
        <v>364</v>
      </c>
      <c r="E622" s="29" t="s">
        <v>80</v>
      </c>
      <c r="F622" s="29" t="s">
        <v>1979</v>
      </c>
    </row>
    <row r="623" spans="1:6" ht="14.25" customHeight="1">
      <c r="A623" s="29" t="s">
        <v>1963</v>
      </c>
      <c r="B623" s="29">
        <v>6</v>
      </c>
      <c r="C623" s="29" t="s">
        <v>1980</v>
      </c>
      <c r="D623" s="29" t="s">
        <v>305</v>
      </c>
      <c r="E623" s="29" t="s">
        <v>80</v>
      </c>
      <c r="F623" s="29" t="s">
        <v>1981</v>
      </c>
    </row>
    <row r="624" spans="1:6" ht="14.25" customHeight="1">
      <c r="A624" s="29" t="s">
        <v>1963</v>
      </c>
      <c r="B624" s="29">
        <v>7</v>
      </c>
      <c r="C624" s="29" t="s">
        <v>1982</v>
      </c>
      <c r="D624" s="29" t="s">
        <v>297</v>
      </c>
      <c r="E624" s="29" t="s">
        <v>232</v>
      </c>
      <c r="F624" s="29" t="s">
        <v>1983</v>
      </c>
    </row>
    <row r="625" spans="1:6" ht="14.25" customHeight="1">
      <c r="A625" s="29" t="s">
        <v>1963</v>
      </c>
      <c r="B625" s="29">
        <v>8</v>
      </c>
      <c r="C625" s="29" t="s">
        <v>1984</v>
      </c>
      <c r="D625" s="29" t="s">
        <v>80</v>
      </c>
      <c r="E625" s="29" t="s">
        <v>273</v>
      </c>
      <c r="F625" s="29" t="s">
        <v>1985</v>
      </c>
    </row>
    <row r="626" spans="1:6" ht="14.25" customHeight="1">
      <c r="A626" s="29" t="s">
        <v>1963</v>
      </c>
      <c r="B626" s="29">
        <v>9</v>
      </c>
      <c r="C626" s="29" t="s">
        <v>1986</v>
      </c>
      <c r="D626" s="29" t="s">
        <v>291</v>
      </c>
      <c r="E626" s="29" t="s">
        <v>263</v>
      </c>
      <c r="F626" s="29" t="s">
        <v>1987</v>
      </c>
    </row>
    <row r="627" spans="1:6" ht="14.25" customHeight="1">
      <c r="A627" s="29" t="s">
        <v>1963</v>
      </c>
      <c r="B627" s="29">
        <v>10</v>
      </c>
      <c r="C627" s="29" t="s">
        <v>1988</v>
      </c>
      <c r="D627" s="29" t="s">
        <v>291</v>
      </c>
      <c r="E627" s="29" t="s">
        <v>315</v>
      </c>
      <c r="F627" s="29" t="s">
        <v>1989</v>
      </c>
    </row>
    <row r="628" spans="1:6" ht="14.25" customHeight="1">
      <c r="A628" s="29" t="s">
        <v>1963</v>
      </c>
      <c r="B628" s="29">
        <v>11</v>
      </c>
      <c r="C628" s="29" t="s">
        <v>1990</v>
      </c>
      <c r="D628" s="29" t="s">
        <v>291</v>
      </c>
      <c r="E628" s="29" t="s">
        <v>1798</v>
      </c>
      <c r="F628" s="29" t="s">
        <v>1991</v>
      </c>
    </row>
    <row r="629" spans="1:6" ht="14.25" customHeight="1">
      <c r="A629" s="29" t="s">
        <v>1963</v>
      </c>
      <c r="B629" s="29">
        <v>12</v>
      </c>
      <c r="C629" s="29" t="s">
        <v>1992</v>
      </c>
      <c r="D629" s="29" t="s">
        <v>291</v>
      </c>
      <c r="E629" s="29" t="s">
        <v>331</v>
      </c>
      <c r="F629" s="29" t="s">
        <v>1993</v>
      </c>
    </row>
    <row r="630" spans="1:6" ht="14.25" customHeight="1">
      <c r="A630" s="29" t="s">
        <v>1963</v>
      </c>
      <c r="B630" s="29">
        <v>13</v>
      </c>
      <c r="C630" s="29" t="s">
        <v>1994</v>
      </c>
      <c r="D630" s="29" t="s">
        <v>297</v>
      </c>
      <c r="E630" s="29" t="s">
        <v>291</v>
      </c>
      <c r="F630" s="29" t="s">
        <v>1995</v>
      </c>
    </row>
    <row r="631" spans="1:6" ht="14.25" customHeight="1">
      <c r="A631" s="29" t="s">
        <v>1963</v>
      </c>
      <c r="B631" s="29">
        <v>14</v>
      </c>
      <c r="C631" s="29" t="s">
        <v>1996</v>
      </c>
      <c r="D631" s="29" t="s">
        <v>291</v>
      </c>
      <c r="E631" s="29" t="s">
        <v>323</v>
      </c>
      <c r="F631" s="29" t="s">
        <v>1997</v>
      </c>
    </row>
    <row r="632" spans="1:6" ht="14.25" customHeight="1">
      <c r="A632" s="29" t="s">
        <v>1963</v>
      </c>
      <c r="B632" s="29">
        <v>15</v>
      </c>
      <c r="C632" s="29" t="s">
        <v>1998</v>
      </c>
      <c r="D632" s="29" t="s">
        <v>291</v>
      </c>
      <c r="E632" s="29" t="s">
        <v>1999</v>
      </c>
      <c r="F632" s="29" t="s">
        <v>2000</v>
      </c>
    </row>
    <row r="633" spans="1:6" ht="14.25" customHeight="1">
      <c r="A633" s="29" t="s">
        <v>1963</v>
      </c>
      <c r="B633" s="29">
        <v>16</v>
      </c>
      <c r="C633" s="29" t="s">
        <v>2001</v>
      </c>
      <c r="D633" s="29" t="s">
        <v>80</v>
      </c>
      <c r="E633" s="29" t="s">
        <v>353</v>
      </c>
      <c r="F633" s="29" t="s">
        <v>2002</v>
      </c>
    </row>
    <row r="634" spans="1:6" ht="14.25" customHeight="1">
      <c r="A634" s="29" t="s">
        <v>1963</v>
      </c>
      <c r="B634" s="29">
        <v>17</v>
      </c>
      <c r="C634" s="29" t="s">
        <v>2003</v>
      </c>
      <c r="D634" s="29" t="s">
        <v>291</v>
      </c>
      <c r="E634" s="29" t="s">
        <v>294</v>
      </c>
      <c r="F634" s="29" t="s">
        <v>2004</v>
      </c>
    </row>
    <row r="635" spans="1:6" ht="14.25" customHeight="1">
      <c r="A635" s="29" t="s">
        <v>1963</v>
      </c>
      <c r="B635" s="29">
        <v>18</v>
      </c>
      <c r="C635" s="29" t="s">
        <v>2005</v>
      </c>
      <c r="D635" s="29" t="s">
        <v>364</v>
      </c>
      <c r="E635" s="29" t="s">
        <v>80</v>
      </c>
      <c r="F635" s="29" t="s">
        <v>2006</v>
      </c>
    </row>
    <row r="636" spans="1:6" ht="14.25" customHeight="1">
      <c r="A636" s="29" t="s">
        <v>1963</v>
      </c>
      <c r="B636" s="29">
        <v>19</v>
      </c>
      <c r="C636" s="29" t="s">
        <v>2007</v>
      </c>
      <c r="D636" s="29" t="s">
        <v>80</v>
      </c>
      <c r="E636" s="29" t="s">
        <v>2008</v>
      </c>
      <c r="F636" s="29" t="s">
        <v>2009</v>
      </c>
    </row>
    <row r="637" spans="1:6" ht="14.25" customHeight="1">
      <c r="A637" s="29" t="s">
        <v>1963</v>
      </c>
      <c r="B637" s="29">
        <v>20</v>
      </c>
      <c r="C637" s="29" t="s">
        <v>2010</v>
      </c>
      <c r="D637" s="29" t="s">
        <v>80</v>
      </c>
      <c r="E637" s="29" t="s">
        <v>2011</v>
      </c>
      <c r="F637" s="29" t="s">
        <v>2012</v>
      </c>
    </row>
    <row r="638" spans="1:6" ht="14.25" customHeight="1">
      <c r="A638" s="29" t="s">
        <v>1963</v>
      </c>
      <c r="B638" s="29">
        <v>21</v>
      </c>
      <c r="C638" s="29" t="s">
        <v>2013</v>
      </c>
      <c r="D638" s="29" t="s">
        <v>80</v>
      </c>
      <c r="E638" s="29" t="s">
        <v>2014</v>
      </c>
      <c r="F638" s="29" t="s">
        <v>2015</v>
      </c>
    </row>
    <row r="639" spans="1:6" ht="14.25" customHeight="1">
      <c r="A639" s="29" t="s">
        <v>1963</v>
      </c>
      <c r="B639" s="29">
        <v>22</v>
      </c>
      <c r="C639" s="29" t="s">
        <v>2016</v>
      </c>
      <c r="D639" s="29" t="s">
        <v>80</v>
      </c>
      <c r="E639" s="29" t="s">
        <v>2017</v>
      </c>
      <c r="F639" s="29" t="s">
        <v>2018</v>
      </c>
    </row>
    <row r="640" spans="1:6" ht="14.25" customHeight="1">
      <c r="A640" s="29" t="s">
        <v>1963</v>
      </c>
      <c r="B640" s="29">
        <v>23</v>
      </c>
      <c r="C640" s="29" t="s">
        <v>2019</v>
      </c>
      <c r="D640" s="29" t="s">
        <v>80</v>
      </c>
      <c r="E640" s="29" t="s">
        <v>2020</v>
      </c>
      <c r="F640" s="29" t="s">
        <v>2021</v>
      </c>
    </row>
    <row r="641" spans="1:6" ht="14.25" customHeight="1">
      <c r="A641" s="29" t="s">
        <v>2022</v>
      </c>
      <c r="B641" s="29">
        <v>0</v>
      </c>
      <c r="C641" s="29" t="s">
        <v>2023</v>
      </c>
      <c r="D641" s="29" t="s">
        <v>80</v>
      </c>
      <c r="E641" s="29" t="s">
        <v>266</v>
      </c>
      <c r="F641" s="29" t="s">
        <v>2024</v>
      </c>
    </row>
    <row r="642" spans="1:6" ht="14.25" customHeight="1">
      <c r="A642" s="29" t="s">
        <v>2022</v>
      </c>
      <c r="B642" s="29">
        <v>1</v>
      </c>
      <c r="C642" s="29" t="s">
        <v>2025</v>
      </c>
      <c r="D642" s="29" t="s">
        <v>80</v>
      </c>
      <c r="E642" s="29" t="s">
        <v>2026</v>
      </c>
      <c r="F642" s="29" t="s">
        <v>2027</v>
      </c>
    </row>
    <row r="643" spans="1:6" ht="14.25" customHeight="1">
      <c r="A643" s="29" t="s">
        <v>2022</v>
      </c>
      <c r="B643" s="29">
        <v>2</v>
      </c>
      <c r="C643" s="29" t="s">
        <v>2028</v>
      </c>
      <c r="D643" s="29" t="s">
        <v>80</v>
      </c>
      <c r="E643" s="29" t="s">
        <v>2029</v>
      </c>
      <c r="F643" s="29" t="s">
        <v>2030</v>
      </c>
    </row>
    <row r="644" spans="1:6" ht="14.25" customHeight="1">
      <c r="A644" s="29" t="s">
        <v>2022</v>
      </c>
      <c r="B644" s="29">
        <v>3</v>
      </c>
      <c r="C644" s="29" t="s">
        <v>2031</v>
      </c>
      <c r="D644" s="29" t="s">
        <v>80</v>
      </c>
      <c r="E644" s="29" t="s">
        <v>2032</v>
      </c>
      <c r="F644" s="29" t="s">
        <v>2033</v>
      </c>
    </row>
    <row r="645" spans="1:6" ht="14.25" customHeight="1">
      <c r="A645" s="29" t="s">
        <v>2022</v>
      </c>
      <c r="B645" s="29">
        <v>4</v>
      </c>
      <c r="C645" s="29" t="s">
        <v>2034</v>
      </c>
      <c r="D645" s="29" t="s">
        <v>2035</v>
      </c>
      <c r="E645" s="29" t="s">
        <v>80</v>
      </c>
      <c r="F645" s="29" t="s">
        <v>2036</v>
      </c>
    </row>
    <row r="646" spans="1:6" ht="14.25" customHeight="1">
      <c r="A646" s="29" t="s">
        <v>2022</v>
      </c>
      <c r="B646" s="29">
        <v>5</v>
      </c>
      <c r="C646" s="29" t="s">
        <v>2037</v>
      </c>
      <c r="D646" s="29" t="s">
        <v>2038</v>
      </c>
      <c r="E646" s="29" t="s">
        <v>80</v>
      </c>
      <c r="F646" s="29" t="s">
        <v>2039</v>
      </c>
    </row>
    <row r="647" spans="1:6" ht="14.25" customHeight="1">
      <c r="A647" s="29" t="s">
        <v>2022</v>
      </c>
      <c r="B647" s="29">
        <v>6</v>
      </c>
      <c r="C647" s="29" t="s">
        <v>2040</v>
      </c>
      <c r="D647" s="29" t="s">
        <v>233</v>
      </c>
      <c r="E647" s="29" t="s">
        <v>80</v>
      </c>
      <c r="F647" s="29" t="s">
        <v>2041</v>
      </c>
    </row>
    <row r="648" spans="1:6" ht="14.25" customHeight="1">
      <c r="A648" s="29" t="s">
        <v>2022</v>
      </c>
      <c r="B648" s="29">
        <v>7</v>
      </c>
      <c r="C648" s="29" t="s">
        <v>2042</v>
      </c>
      <c r="D648" s="29" t="s">
        <v>291</v>
      </c>
      <c r="E648" s="29" t="s">
        <v>297</v>
      </c>
      <c r="F648" s="29" t="s">
        <v>2043</v>
      </c>
    </row>
    <row r="649" spans="1:6" ht="14.25" customHeight="1">
      <c r="A649" s="29" t="s">
        <v>2022</v>
      </c>
      <c r="B649" s="29">
        <v>8</v>
      </c>
      <c r="C649" s="29" t="s">
        <v>2044</v>
      </c>
      <c r="D649" s="29" t="s">
        <v>80</v>
      </c>
      <c r="E649" s="29" t="s">
        <v>306</v>
      </c>
      <c r="F649" s="29" t="s">
        <v>2045</v>
      </c>
    </row>
    <row r="650" spans="1:6" ht="14.25" customHeight="1">
      <c r="A650" s="29" t="s">
        <v>2022</v>
      </c>
      <c r="B650" s="29">
        <v>9</v>
      </c>
      <c r="C650" s="29" t="s">
        <v>2046</v>
      </c>
      <c r="D650" s="29" t="s">
        <v>291</v>
      </c>
      <c r="E650" s="29" t="s">
        <v>321</v>
      </c>
      <c r="F650" s="29" t="s">
        <v>2047</v>
      </c>
    </row>
    <row r="651" spans="1:6" ht="14.25" customHeight="1">
      <c r="A651" s="29" t="s">
        <v>2022</v>
      </c>
      <c r="B651" s="29">
        <v>10</v>
      </c>
      <c r="C651" s="29" t="s">
        <v>2048</v>
      </c>
      <c r="D651" s="29" t="s">
        <v>311</v>
      </c>
      <c r="E651" s="29" t="s">
        <v>291</v>
      </c>
      <c r="F651" s="29" t="s">
        <v>2049</v>
      </c>
    </row>
    <row r="652" spans="1:6" ht="14.25" customHeight="1">
      <c r="A652" s="29" t="s">
        <v>2022</v>
      </c>
      <c r="B652" s="29">
        <v>11</v>
      </c>
      <c r="C652" s="29" t="s">
        <v>2050</v>
      </c>
      <c r="D652" s="29" t="s">
        <v>1813</v>
      </c>
      <c r="E652" s="29" t="s">
        <v>291</v>
      </c>
      <c r="F652" s="29" t="s">
        <v>2051</v>
      </c>
    </row>
    <row r="653" spans="1:6" ht="14.25" customHeight="1">
      <c r="A653" s="29" t="s">
        <v>2022</v>
      </c>
      <c r="B653" s="29">
        <v>12</v>
      </c>
      <c r="C653" s="29" t="s">
        <v>1867</v>
      </c>
      <c r="D653" s="29" t="s">
        <v>323</v>
      </c>
      <c r="E653" s="29" t="s">
        <v>80</v>
      </c>
      <c r="F653" s="29" t="s">
        <v>1869</v>
      </c>
    </row>
    <row r="654" spans="1:6" ht="14.25" customHeight="1">
      <c r="A654" s="29" t="s">
        <v>2022</v>
      </c>
      <c r="B654" s="29">
        <v>13</v>
      </c>
      <c r="C654" s="29" t="s">
        <v>2052</v>
      </c>
      <c r="D654" s="29" t="s">
        <v>322</v>
      </c>
      <c r="E654" s="29" t="s">
        <v>80</v>
      </c>
      <c r="F654" s="29" t="s">
        <v>2053</v>
      </c>
    </row>
    <row r="655" spans="1:6" ht="14.25" customHeight="1">
      <c r="A655" s="29" t="s">
        <v>2022</v>
      </c>
      <c r="B655" s="29">
        <v>14</v>
      </c>
      <c r="C655" s="29" t="s">
        <v>2054</v>
      </c>
      <c r="D655" s="29" t="s">
        <v>80</v>
      </c>
      <c r="E655" s="29" t="s">
        <v>2055</v>
      </c>
      <c r="F655" s="29" t="s">
        <v>2056</v>
      </c>
    </row>
    <row r="656" spans="1:6" ht="14.25" customHeight="1">
      <c r="A656" s="29" t="s">
        <v>2022</v>
      </c>
      <c r="B656" s="29">
        <v>15</v>
      </c>
      <c r="C656" s="29" t="s">
        <v>2057</v>
      </c>
      <c r="D656" s="29" t="s">
        <v>80</v>
      </c>
      <c r="E656" s="29" t="s">
        <v>2058</v>
      </c>
      <c r="F656" s="29" t="s">
        <v>2059</v>
      </c>
    </row>
    <row r="657" spans="1:6" ht="14.25" customHeight="1">
      <c r="A657" s="29" t="s">
        <v>2022</v>
      </c>
      <c r="B657" s="29">
        <v>16</v>
      </c>
      <c r="C657" s="29" t="s">
        <v>2060</v>
      </c>
      <c r="D657" s="29" t="s">
        <v>291</v>
      </c>
      <c r="E657" s="29" t="s">
        <v>263</v>
      </c>
      <c r="F657" s="29" t="s">
        <v>2061</v>
      </c>
    </row>
    <row r="658" spans="1:6" ht="14.25" customHeight="1">
      <c r="A658" s="29" t="s">
        <v>2022</v>
      </c>
      <c r="B658" s="29">
        <v>17</v>
      </c>
      <c r="C658" s="29" t="s">
        <v>2062</v>
      </c>
      <c r="D658" s="29" t="s">
        <v>330</v>
      </c>
      <c r="E658" s="29" t="s">
        <v>80</v>
      </c>
      <c r="F658" s="29" t="s">
        <v>2063</v>
      </c>
    </row>
    <row r="659" spans="1:6" ht="14.25" customHeight="1">
      <c r="A659" s="29" t="s">
        <v>2022</v>
      </c>
      <c r="B659" s="29">
        <v>18</v>
      </c>
      <c r="C659" s="29" t="s">
        <v>2064</v>
      </c>
      <c r="D659" s="29" t="s">
        <v>313</v>
      </c>
      <c r="E659" s="29" t="s">
        <v>80</v>
      </c>
      <c r="F659" s="29" t="s">
        <v>2065</v>
      </c>
    </row>
    <row r="660" spans="1:6" ht="14.25" customHeight="1">
      <c r="A660" s="29" t="s">
        <v>2022</v>
      </c>
      <c r="B660" s="29">
        <v>19</v>
      </c>
      <c r="C660" s="29" t="s">
        <v>2066</v>
      </c>
      <c r="D660" s="29" t="s">
        <v>356</v>
      </c>
      <c r="E660" s="29" t="s">
        <v>80</v>
      </c>
      <c r="F660" s="29" t="s">
        <v>2067</v>
      </c>
    </row>
    <row r="661" spans="1:6" ht="14.25" customHeight="1">
      <c r="A661" s="29" t="s">
        <v>2022</v>
      </c>
      <c r="B661" s="29">
        <v>20</v>
      </c>
      <c r="C661" s="29" t="s">
        <v>2068</v>
      </c>
      <c r="D661" s="29" t="s">
        <v>80</v>
      </c>
      <c r="E661" s="29" t="s">
        <v>2069</v>
      </c>
      <c r="F661" s="29" t="s">
        <v>2070</v>
      </c>
    </row>
    <row r="662" spans="1:6" ht="14.25" customHeight="1">
      <c r="A662" s="29" t="s">
        <v>2022</v>
      </c>
      <c r="B662" s="29">
        <v>21</v>
      </c>
      <c r="C662" s="29" t="s">
        <v>2071</v>
      </c>
      <c r="D662" s="29" t="s">
        <v>80</v>
      </c>
      <c r="E662" s="29" t="s">
        <v>2072</v>
      </c>
      <c r="F662" s="29" t="s">
        <v>2073</v>
      </c>
    </row>
    <row r="663" spans="1:6" ht="14.25" customHeight="1">
      <c r="A663" s="29" t="s">
        <v>2022</v>
      </c>
      <c r="B663" s="29">
        <v>22</v>
      </c>
      <c r="C663" s="29" t="s">
        <v>2074</v>
      </c>
      <c r="D663" s="29" t="s">
        <v>80</v>
      </c>
      <c r="E663" s="29" t="s">
        <v>2075</v>
      </c>
      <c r="F663" s="29" t="s">
        <v>2076</v>
      </c>
    </row>
    <row r="664" spans="1:6" ht="14.25" customHeight="1">
      <c r="A664" s="29" t="s">
        <v>2022</v>
      </c>
      <c r="B664" s="29">
        <v>23</v>
      </c>
      <c r="C664" s="29" t="s">
        <v>2077</v>
      </c>
      <c r="D664" s="29" t="s">
        <v>80</v>
      </c>
      <c r="E664" s="29" t="s">
        <v>2078</v>
      </c>
      <c r="F664" s="29" t="s">
        <v>2079</v>
      </c>
    </row>
    <row r="665" spans="1:6" ht="14.25" customHeight="1">
      <c r="A665" s="29" t="s">
        <v>2080</v>
      </c>
      <c r="B665" s="29">
        <v>0</v>
      </c>
      <c r="C665" s="29" t="s">
        <v>2081</v>
      </c>
      <c r="D665" s="29" t="s">
        <v>80</v>
      </c>
      <c r="E665" s="29" t="s">
        <v>2082</v>
      </c>
      <c r="F665" s="29" t="s">
        <v>2083</v>
      </c>
    </row>
    <row r="666" spans="1:6" ht="14.25" customHeight="1">
      <c r="A666" s="29" t="s">
        <v>2080</v>
      </c>
      <c r="B666" s="29">
        <v>1</v>
      </c>
      <c r="C666" s="29" t="s">
        <v>2084</v>
      </c>
      <c r="D666" s="29" t="s">
        <v>80</v>
      </c>
      <c r="E666" s="29" t="s">
        <v>2085</v>
      </c>
      <c r="F666" s="29" t="s">
        <v>2086</v>
      </c>
    </row>
    <row r="667" spans="1:6" ht="14.25" customHeight="1">
      <c r="A667" s="29" t="s">
        <v>2080</v>
      </c>
      <c r="B667" s="29">
        <v>2</v>
      </c>
      <c r="C667" s="29" t="s">
        <v>2087</v>
      </c>
      <c r="D667" s="29" t="s">
        <v>80</v>
      </c>
      <c r="E667" s="29" t="s">
        <v>2088</v>
      </c>
      <c r="F667" s="29" t="s">
        <v>2089</v>
      </c>
    </row>
    <row r="668" spans="1:6" ht="14.25" customHeight="1">
      <c r="A668" s="29" t="s">
        <v>2080</v>
      </c>
      <c r="B668" s="29">
        <v>3</v>
      </c>
      <c r="C668" s="29" t="s">
        <v>2090</v>
      </c>
      <c r="D668" s="29" t="s">
        <v>80</v>
      </c>
      <c r="E668" s="29" t="s">
        <v>2091</v>
      </c>
      <c r="F668" s="29" t="s">
        <v>2092</v>
      </c>
    </row>
    <row r="669" spans="1:6" ht="14.25" customHeight="1">
      <c r="A669" s="29" t="s">
        <v>2080</v>
      </c>
      <c r="B669" s="29">
        <v>4</v>
      </c>
      <c r="C669" s="29" t="s">
        <v>757</v>
      </c>
      <c r="D669" s="29" t="s">
        <v>2093</v>
      </c>
      <c r="E669" s="29" t="s">
        <v>80</v>
      </c>
      <c r="F669" s="29" t="s">
        <v>2094</v>
      </c>
    </row>
    <row r="670" spans="1:6" ht="14.25" customHeight="1">
      <c r="A670" s="29" t="s">
        <v>2080</v>
      </c>
      <c r="B670" s="29">
        <v>5</v>
      </c>
      <c r="C670" s="29" t="s">
        <v>2095</v>
      </c>
      <c r="D670" s="29" t="s">
        <v>2096</v>
      </c>
      <c r="E670" s="29" t="s">
        <v>80</v>
      </c>
      <c r="F670" s="29" t="s">
        <v>2097</v>
      </c>
    </row>
    <row r="671" spans="1:6" ht="14.25" customHeight="1">
      <c r="A671" s="29" t="s">
        <v>2080</v>
      </c>
      <c r="B671" s="29">
        <v>6</v>
      </c>
      <c r="C671" s="29" t="s">
        <v>2098</v>
      </c>
      <c r="D671" s="29" t="s">
        <v>2058</v>
      </c>
      <c r="E671" s="29" t="s">
        <v>80</v>
      </c>
      <c r="F671" s="29" t="s">
        <v>2099</v>
      </c>
    </row>
    <row r="672" spans="1:6" ht="14.25" customHeight="1">
      <c r="A672" s="29" t="s">
        <v>2080</v>
      </c>
      <c r="B672" s="29">
        <v>7</v>
      </c>
      <c r="C672" s="29" t="s">
        <v>2100</v>
      </c>
      <c r="D672" s="29" t="s">
        <v>2101</v>
      </c>
      <c r="E672" s="29" t="s">
        <v>80</v>
      </c>
      <c r="F672" s="29" t="s">
        <v>2102</v>
      </c>
    </row>
    <row r="673" spans="1:6" ht="14.25" customHeight="1">
      <c r="A673" s="29" t="s">
        <v>2080</v>
      </c>
      <c r="B673" s="29">
        <v>8</v>
      </c>
      <c r="C673" s="29" t="s">
        <v>2103</v>
      </c>
      <c r="D673" s="29" t="s">
        <v>312</v>
      </c>
      <c r="E673" s="29" t="s">
        <v>80</v>
      </c>
      <c r="F673" s="29" t="s">
        <v>2104</v>
      </c>
    </row>
    <row r="674" spans="1:6" ht="14.25" customHeight="1">
      <c r="A674" s="29" t="s">
        <v>2080</v>
      </c>
      <c r="B674" s="29">
        <v>9</v>
      </c>
      <c r="C674" s="29" t="s">
        <v>2105</v>
      </c>
      <c r="D674" s="29" t="s">
        <v>2106</v>
      </c>
      <c r="E674" s="29" t="s">
        <v>80</v>
      </c>
      <c r="F674" s="29" t="s">
        <v>2107</v>
      </c>
    </row>
    <row r="675" spans="1:6" ht="14.25" customHeight="1">
      <c r="A675" s="29" t="s">
        <v>2080</v>
      </c>
      <c r="B675" s="29">
        <v>10</v>
      </c>
      <c r="C675" s="29" t="s">
        <v>1932</v>
      </c>
      <c r="D675" s="29" t="s">
        <v>2108</v>
      </c>
      <c r="E675" s="29" t="s">
        <v>80</v>
      </c>
      <c r="F675" s="29" t="s">
        <v>1933</v>
      </c>
    </row>
    <row r="676" spans="1:6" ht="14.25" customHeight="1">
      <c r="A676" s="29" t="s">
        <v>2080</v>
      </c>
      <c r="B676" s="29">
        <v>11</v>
      </c>
      <c r="C676" s="29" t="s">
        <v>2109</v>
      </c>
      <c r="D676" s="29" t="s">
        <v>2110</v>
      </c>
      <c r="E676" s="29" t="s">
        <v>80</v>
      </c>
      <c r="F676" s="29" t="s">
        <v>2111</v>
      </c>
    </row>
    <row r="677" spans="1:6" ht="14.25" customHeight="1">
      <c r="A677" s="29" t="s">
        <v>2080</v>
      </c>
      <c r="B677" s="29">
        <v>12</v>
      </c>
      <c r="C677" s="29" t="s">
        <v>2112</v>
      </c>
      <c r="D677" s="29" t="s">
        <v>291</v>
      </c>
      <c r="E677" s="29" t="s">
        <v>232</v>
      </c>
      <c r="F677" s="29" t="s">
        <v>2113</v>
      </c>
    </row>
    <row r="678" spans="1:6" ht="14.25" customHeight="1">
      <c r="A678" s="29" t="s">
        <v>2080</v>
      </c>
      <c r="B678" s="29">
        <v>13</v>
      </c>
      <c r="C678" s="29" t="s">
        <v>2114</v>
      </c>
      <c r="D678" s="29" t="s">
        <v>290</v>
      </c>
      <c r="E678" s="29" t="s">
        <v>80</v>
      </c>
      <c r="F678" s="29" t="s">
        <v>2115</v>
      </c>
    </row>
    <row r="679" spans="1:6" ht="14.25" customHeight="1">
      <c r="A679" s="29" t="s">
        <v>2080</v>
      </c>
      <c r="B679" s="29">
        <v>14</v>
      </c>
      <c r="C679" s="29" t="s">
        <v>2116</v>
      </c>
      <c r="D679" s="29" t="s">
        <v>243</v>
      </c>
      <c r="E679" s="29" t="s">
        <v>80</v>
      </c>
      <c r="F679" s="29" t="s">
        <v>2117</v>
      </c>
    </row>
    <row r="680" spans="1:6" ht="14.25" customHeight="1">
      <c r="A680" s="29" t="s">
        <v>2080</v>
      </c>
      <c r="B680" s="29">
        <v>15</v>
      </c>
      <c r="C680" s="29" t="s">
        <v>2118</v>
      </c>
      <c r="D680" s="29" t="s">
        <v>291</v>
      </c>
      <c r="E680" s="29" t="s">
        <v>316</v>
      </c>
      <c r="F680" s="29" t="s">
        <v>2119</v>
      </c>
    </row>
    <row r="681" spans="1:6" ht="14.25" customHeight="1">
      <c r="A681" s="29" t="s">
        <v>2080</v>
      </c>
      <c r="B681" s="29">
        <v>16</v>
      </c>
      <c r="C681" s="29" t="s">
        <v>2120</v>
      </c>
      <c r="D681" s="29" t="s">
        <v>291</v>
      </c>
      <c r="E681" s="29" t="s">
        <v>296</v>
      </c>
      <c r="F681" s="29" t="s">
        <v>2121</v>
      </c>
    </row>
    <row r="682" spans="1:6" ht="14.25" customHeight="1">
      <c r="A682" s="29" t="s">
        <v>2080</v>
      </c>
      <c r="B682" s="29">
        <v>17</v>
      </c>
      <c r="C682" s="29" t="s">
        <v>2122</v>
      </c>
      <c r="D682" s="29" t="s">
        <v>2123</v>
      </c>
      <c r="E682" s="29" t="s">
        <v>80</v>
      </c>
      <c r="F682" s="29" t="s">
        <v>2124</v>
      </c>
    </row>
    <row r="683" spans="1:6" ht="14.25" customHeight="1">
      <c r="A683" s="29" t="s">
        <v>2080</v>
      </c>
      <c r="B683" s="29">
        <v>18</v>
      </c>
      <c r="C683" s="29" t="s">
        <v>2125</v>
      </c>
      <c r="D683" s="29" t="s">
        <v>2126</v>
      </c>
      <c r="E683" s="29" t="s">
        <v>80</v>
      </c>
      <c r="F683" s="29" t="s">
        <v>2127</v>
      </c>
    </row>
    <row r="684" spans="1:6" ht="14.25" customHeight="1">
      <c r="A684" s="29" t="s">
        <v>2080</v>
      </c>
      <c r="B684" s="29">
        <v>19</v>
      </c>
      <c r="C684" s="29" t="s">
        <v>2128</v>
      </c>
      <c r="D684" s="29" t="s">
        <v>300</v>
      </c>
      <c r="E684" s="29" t="s">
        <v>291</v>
      </c>
      <c r="F684" s="29" t="s">
        <v>2129</v>
      </c>
    </row>
    <row r="685" spans="1:6" ht="14.25" customHeight="1">
      <c r="A685" s="29" t="s">
        <v>2080</v>
      </c>
      <c r="B685" s="29">
        <v>20</v>
      </c>
      <c r="C685" s="29" t="s">
        <v>2130</v>
      </c>
      <c r="D685" s="29" t="s">
        <v>80</v>
      </c>
      <c r="E685" s="29" t="s">
        <v>2131</v>
      </c>
      <c r="F685" s="29" t="s">
        <v>2132</v>
      </c>
    </row>
    <row r="686" spans="1:6" ht="14.25" customHeight="1">
      <c r="A686" s="29" t="s">
        <v>2080</v>
      </c>
      <c r="B686" s="29">
        <v>21</v>
      </c>
      <c r="C686" s="29" t="s">
        <v>2133</v>
      </c>
      <c r="D686" s="29" t="s">
        <v>80</v>
      </c>
      <c r="E686" s="29" t="s">
        <v>2134</v>
      </c>
      <c r="F686" s="29" t="s">
        <v>2135</v>
      </c>
    </row>
    <row r="687" spans="1:6" ht="14.25" customHeight="1">
      <c r="A687" s="29" t="s">
        <v>2080</v>
      </c>
      <c r="B687" s="29">
        <v>22</v>
      </c>
      <c r="C687" s="29" t="s">
        <v>328</v>
      </c>
      <c r="D687" s="29" t="s">
        <v>80</v>
      </c>
      <c r="E687" s="29" t="s">
        <v>2136</v>
      </c>
      <c r="F687" s="29" t="s">
        <v>2137</v>
      </c>
    </row>
    <row r="688" spans="1:6" ht="14.25" customHeight="1">
      <c r="A688" s="29" t="s">
        <v>2080</v>
      </c>
      <c r="B688" s="29">
        <v>23</v>
      </c>
      <c r="C688" s="29" t="s">
        <v>1551</v>
      </c>
      <c r="D688" s="29" t="s">
        <v>80</v>
      </c>
      <c r="E688" s="29" t="s">
        <v>2138</v>
      </c>
      <c r="F688" s="29" t="s">
        <v>2139</v>
      </c>
    </row>
    <row r="689" spans="1:6" ht="14.25" customHeight="1">
      <c r="A689" s="29" t="s">
        <v>2140</v>
      </c>
      <c r="B689" s="29">
        <v>0</v>
      </c>
      <c r="C689" s="29" t="s">
        <v>2141</v>
      </c>
      <c r="D689" s="29" t="s">
        <v>80</v>
      </c>
      <c r="E689" s="29" t="s">
        <v>2142</v>
      </c>
      <c r="F689" s="29" t="s">
        <v>2143</v>
      </c>
    </row>
    <row r="690" spans="1:6" ht="14.25" customHeight="1">
      <c r="A690" s="29" t="s">
        <v>2140</v>
      </c>
      <c r="B690" s="29">
        <v>1</v>
      </c>
      <c r="C690" s="29" t="s">
        <v>2144</v>
      </c>
      <c r="D690" s="29" t="s">
        <v>80</v>
      </c>
      <c r="E690" s="29" t="s">
        <v>2145</v>
      </c>
      <c r="F690" s="29" t="s">
        <v>2146</v>
      </c>
    </row>
    <row r="691" spans="1:6" ht="14.25" customHeight="1">
      <c r="A691" s="29" t="s">
        <v>2140</v>
      </c>
      <c r="B691" s="29">
        <v>2</v>
      </c>
      <c r="C691" s="29" t="s">
        <v>2147</v>
      </c>
      <c r="D691" s="29" t="s">
        <v>80</v>
      </c>
      <c r="E691" s="29" t="s">
        <v>2148</v>
      </c>
      <c r="F691" s="29" t="s">
        <v>2149</v>
      </c>
    </row>
    <row r="692" spans="1:6" ht="14.25" customHeight="1">
      <c r="A692" s="29" t="s">
        <v>2140</v>
      </c>
      <c r="B692" s="29">
        <v>3</v>
      </c>
      <c r="C692" s="29" t="s">
        <v>2150</v>
      </c>
      <c r="D692" s="29" t="s">
        <v>80</v>
      </c>
      <c r="E692" s="29" t="s">
        <v>2151</v>
      </c>
      <c r="F692" s="29" t="s">
        <v>2152</v>
      </c>
    </row>
    <row r="693" spans="1:6" ht="14.25" customHeight="1">
      <c r="A693" s="29" t="s">
        <v>2140</v>
      </c>
      <c r="B693" s="29">
        <v>4</v>
      </c>
      <c r="C693" s="29" t="s">
        <v>2153</v>
      </c>
      <c r="D693" s="29" t="s">
        <v>2154</v>
      </c>
      <c r="E693" s="29" t="s">
        <v>80</v>
      </c>
      <c r="F693" s="29" t="s">
        <v>2155</v>
      </c>
    </row>
    <row r="694" spans="1:6" ht="14.25" customHeight="1">
      <c r="A694" s="29" t="s">
        <v>2140</v>
      </c>
      <c r="B694" s="29">
        <v>5</v>
      </c>
      <c r="C694" s="29" t="s">
        <v>2156</v>
      </c>
      <c r="D694" s="29" t="s">
        <v>2108</v>
      </c>
      <c r="E694" s="29" t="s">
        <v>80</v>
      </c>
      <c r="F694" s="29" t="s">
        <v>2157</v>
      </c>
    </row>
    <row r="695" spans="1:6" ht="14.25" customHeight="1">
      <c r="A695" s="29" t="s">
        <v>2140</v>
      </c>
      <c r="B695" s="29">
        <v>6</v>
      </c>
      <c r="C695" s="29" t="s">
        <v>2158</v>
      </c>
      <c r="D695" s="29" t="s">
        <v>301</v>
      </c>
      <c r="E695" s="29" t="s">
        <v>80</v>
      </c>
      <c r="F695" s="29" t="s">
        <v>2159</v>
      </c>
    </row>
    <row r="696" spans="1:6" ht="14.25" customHeight="1">
      <c r="A696" s="29" t="s">
        <v>2140</v>
      </c>
      <c r="B696" s="29">
        <v>7</v>
      </c>
      <c r="C696" s="29" t="s">
        <v>2160</v>
      </c>
      <c r="D696" s="29" t="s">
        <v>2161</v>
      </c>
      <c r="E696" s="29" t="s">
        <v>80</v>
      </c>
      <c r="F696" s="29" t="s">
        <v>2162</v>
      </c>
    </row>
    <row r="697" spans="1:6" ht="14.25" customHeight="1">
      <c r="A697" s="29" t="s">
        <v>2140</v>
      </c>
      <c r="B697" s="29">
        <v>8</v>
      </c>
      <c r="C697" s="29" t="s">
        <v>2163</v>
      </c>
      <c r="D697" s="29" t="s">
        <v>291</v>
      </c>
      <c r="E697" s="29" t="s">
        <v>306</v>
      </c>
      <c r="F697" s="29" t="s">
        <v>2164</v>
      </c>
    </row>
    <row r="698" spans="1:6" ht="14.25" customHeight="1">
      <c r="A698" s="29" t="s">
        <v>2140</v>
      </c>
      <c r="B698" s="29">
        <v>9</v>
      </c>
      <c r="C698" s="29" t="s">
        <v>2165</v>
      </c>
      <c r="D698" s="29" t="s">
        <v>291</v>
      </c>
      <c r="E698" s="29" t="s">
        <v>330</v>
      </c>
      <c r="F698" s="29" t="s">
        <v>2166</v>
      </c>
    </row>
    <row r="699" spans="1:6" ht="14.25" customHeight="1">
      <c r="A699" s="29" t="s">
        <v>2140</v>
      </c>
      <c r="B699" s="29">
        <v>10</v>
      </c>
      <c r="C699" s="29" t="s">
        <v>2167</v>
      </c>
      <c r="D699" s="29" t="s">
        <v>291</v>
      </c>
      <c r="E699" s="29" t="s">
        <v>330</v>
      </c>
      <c r="F699" s="29" t="s">
        <v>2168</v>
      </c>
    </row>
    <row r="700" spans="1:6" ht="14.25" customHeight="1">
      <c r="A700" s="29" t="s">
        <v>2140</v>
      </c>
      <c r="B700" s="29">
        <v>11</v>
      </c>
      <c r="C700" s="29" t="s">
        <v>2169</v>
      </c>
      <c r="D700" s="29" t="s">
        <v>291</v>
      </c>
      <c r="E700" s="29" t="s">
        <v>309</v>
      </c>
      <c r="F700" s="29" t="s">
        <v>2170</v>
      </c>
    </row>
    <row r="701" spans="1:6" ht="14.25" customHeight="1">
      <c r="A701" s="29" t="s">
        <v>2140</v>
      </c>
      <c r="B701" s="29">
        <v>12</v>
      </c>
      <c r="C701" s="29" t="s">
        <v>2171</v>
      </c>
      <c r="D701" s="29" t="s">
        <v>308</v>
      </c>
      <c r="E701" s="29" t="s">
        <v>356</v>
      </c>
      <c r="F701" s="29" t="s">
        <v>2172</v>
      </c>
    </row>
    <row r="702" spans="1:6" ht="14.25" customHeight="1">
      <c r="A702" s="29" t="s">
        <v>2140</v>
      </c>
      <c r="B702" s="29">
        <v>13</v>
      </c>
      <c r="C702" s="29" t="s">
        <v>2173</v>
      </c>
      <c r="D702" s="29" t="s">
        <v>80</v>
      </c>
      <c r="E702" s="29" t="s">
        <v>2174</v>
      </c>
      <c r="F702" s="29" t="s">
        <v>2175</v>
      </c>
    </row>
    <row r="703" spans="1:6" ht="14.25" customHeight="1">
      <c r="A703" s="29" t="s">
        <v>2140</v>
      </c>
      <c r="B703" s="29">
        <v>14</v>
      </c>
      <c r="C703" s="29" t="s">
        <v>2171</v>
      </c>
      <c r="D703" s="29" t="s">
        <v>80</v>
      </c>
      <c r="E703" s="29" t="s">
        <v>2176</v>
      </c>
      <c r="F703" s="29" t="s">
        <v>2172</v>
      </c>
    </row>
    <row r="704" spans="1:6" ht="14.25" customHeight="1">
      <c r="A704" s="29" t="s">
        <v>2140</v>
      </c>
      <c r="B704" s="29">
        <v>15</v>
      </c>
      <c r="C704" s="29" t="s">
        <v>2177</v>
      </c>
      <c r="D704" s="29" t="s">
        <v>80</v>
      </c>
      <c r="E704" s="29" t="s">
        <v>2178</v>
      </c>
      <c r="F704" s="29" t="s">
        <v>2179</v>
      </c>
    </row>
    <row r="705" spans="1:6" ht="14.25" customHeight="1">
      <c r="A705" s="29" t="s">
        <v>2140</v>
      </c>
      <c r="B705" s="29">
        <v>16</v>
      </c>
      <c r="C705" s="29" t="s">
        <v>2180</v>
      </c>
      <c r="D705" s="29" t="s">
        <v>80</v>
      </c>
      <c r="E705" s="29" t="s">
        <v>2181</v>
      </c>
      <c r="F705" s="29" t="s">
        <v>2182</v>
      </c>
    </row>
    <row r="706" spans="1:6" ht="14.25" customHeight="1">
      <c r="A706" s="29" t="s">
        <v>2140</v>
      </c>
      <c r="B706" s="29">
        <v>17</v>
      </c>
      <c r="C706" s="29" t="s">
        <v>2183</v>
      </c>
      <c r="D706" s="29" t="s">
        <v>80</v>
      </c>
      <c r="E706" s="29" t="s">
        <v>2184</v>
      </c>
      <c r="F706" s="29" t="s">
        <v>2185</v>
      </c>
    </row>
    <row r="707" spans="1:6" ht="14.25" customHeight="1">
      <c r="A707" s="29" t="s">
        <v>2140</v>
      </c>
      <c r="B707" s="29">
        <v>18</v>
      </c>
      <c r="C707" s="29" t="s">
        <v>2186</v>
      </c>
      <c r="D707" s="29" t="s">
        <v>80</v>
      </c>
      <c r="E707" s="29" t="s">
        <v>2187</v>
      </c>
      <c r="F707" s="29" t="s">
        <v>276</v>
      </c>
    </row>
    <row r="708" spans="1:6" ht="14.25" customHeight="1">
      <c r="A708" s="29" t="s">
        <v>2140</v>
      </c>
      <c r="B708" s="29">
        <v>19</v>
      </c>
      <c r="C708" s="29" t="s">
        <v>2188</v>
      </c>
      <c r="D708" s="29" t="s">
        <v>80</v>
      </c>
      <c r="E708" s="29" t="s">
        <v>2189</v>
      </c>
      <c r="F708" s="29" t="s">
        <v>282</v>
      </c>
    </row>
    <row r="709" spans="1:6" ht="14.25" customHeight="1">
      <c r="A709" s="29" t="s">
        <v>2140</v>
      </c>
      <c r="B709" s="29">
        <v>20</v>
      </c>
      <c r="C709" s="29" t="s">
        <v>2190</v>
      </c>
      <c r="D709" s="29" t="s">
        <v>80</v>
      </c>
      <c r="E709" s="29" t="s">
        <v>2191</v>
      </c>
      <c r="F709" s="29" t="s">
        <v>2192</v>
      </c>
    </row>
    <row r="710" spans="1:6" ht="14.25" customHeight="1">
      <c r="A710" s="29" t="s">
        <v>2140</v>
      </c>
      <c r="B710" s="29">
        <v>21</v>
      </c>
      <c r="C710" s="29" t="s">
        <v>2193</v>
      </c>
      <c r="D710" s="29" t="s">
        <v>80</v>
      </c>
      <c r="E710" s="29" t="s">
        <v>2194</v>
      </c>
      <c r="F710" s="29" t="s">
        <v>2195</v>
      </c>
    </row>
    <row r="711" spans="1:6" ht="14.25" customHeight="1">
      <c r="A711" s="29" t="s">
        <v>2140</v>
      </c>
      <c r="B711" s="29">
        <v>22</v>
      </c>
      <c r="C711" s="29" t="s">
        <v>2196</v>
      </c>
      <c r="D711" s="29" t="s">
        <v>80</v>
      </c>
      <c r="E711" s="29" t="s">
        <v>2197</v>
      </c>
      <c r="F711" s="29" t="s">
        <v>2198</v>
      </c>
    </row>
    <row r="712" spans="1:6" ht="14.25" customHeight="1">
      <c r="A712" s="29" t="s">
        <v>2140</v>
      </c>
      <c r="B712" s="29">
        <v>23</v>
      </c>
      <c r="C712" s="29" t="s">
        <v>2199</v>
      </c>
      <c r="D712" s="29" t="s">
        <v>80</v>
      </c>
      <c r="E712" s="29" t="s">
        <v>2200</v>
      </c>
      <c r="F712" s="29" t="s">
        <v>2201</v>
      </c>
    </row>
    <row r="713" spans="1:6" ht="14.25" customHeight="1">
      <c r="A713" s="29" t="s">
        <v>2202</v>
      </c>
      <c r="B713" s="29">
        <v>0</v>
      </c>
      <c r="C713" s="29" t="s">
        <v>2203</v>
      </c>
      <c r="D713" s="29" t="s">
        <v>80</v>
      </c>
      <c r="E713" s="29" t="s">
        <v>2204</v>
      </c>
      <c r="F713" s="29" t="s">
        <v>2205</v>
      </c>
    </row>
    <row r="714" spans="1:6" ht="14.25" customHeight="1">
      <c r="A714" s="29" t="s">
        <v>2202</v>
      </c>
      <c r="B714" s="29">
        <v>1</v>
      </c>
      <c r="C714" s="29" t="s">
        <v>2206</v>
      </c>
      <c r="D714" s="29" t="s">
        <v>80</v>
      </c>
      <c r="E714" s="29" t="s">
        <v>2207</v>
      </c>
      <c r="F714" s="29" t="s">
        <v>265</v>
      </c>
    </row>
    <row r="715" spans="1:6" ht="14.25" customHeight="1">
      <c r="A715" s="29" t="s">
        <v>2202</v>
      </c>
      <c r="B715" s="29">
        <v>2</v>
      </c>
      <c r="C715" s="29" t="s">
        <v>2208</v>
      </c>
      <c r="D715" s="29" t="s">
        <v>80</v>
      </c>
      <c r="E715" s="29" t="s">
        <v>2209</v>
      </c>
      <c r="F715" s="29" t="s">
        <v>2210</v>
      </c>
    </row>
    <row r="716" spans="1:6" ht="14.25" customHeight="1">
      <c r="A716" s="29" t="s">
        <v>2202</v>
      </c>
      <c r="B716" s="29">
        <v>3</v>
      </c>
      <c r="C716" s="29" t="s">
        <v>2211</v>
      </c>
      <c r="D716" s="29" t="s">
        <v>80</v>
      </c>
      <c r="E716" s="29" t="s">
        <v>2212</v>
      </c>
      <c r="F716" s="29" t="s">
        <v>2213</v>
      </c>
    </row>
    <row r="717" spans="1:6" ht="14.25" customHeight="1">
      <c r="A717" s="29" t="s">
        <v>2202</v>
      </c>
      <c r="B717" s="29">
        <v>4</v>
      </c>
      <c r="C717" s="29" t="s">
        <v>2214</v>
      </c>
      <c r="D717" s="29" t="s">
        <v>80</v>
      </c>
      <c r="E717" s="29" t="s">
        <v>1608</v>
      </c>
      <c r="F717" s="29" t="s">
        <v>2215</v>
      </c>
    </row>
    <row r="718" spans="1:6" ht="14.25" customHeight="1">
      <c r="A718" s="29" t="s">
        <v>2202</v>
      </c>
      <c r="B718" s="29">
        <v>5</v>
      </c>
      <c r="C718" s="29" t="s">
        <v>2216</v>
      </c>
      <c r="D718" s="29" t="s">
        <v>80</v>
      </c>
      <c r="E718" s="29" t="s">
        <v>2217</v>
      </c>
      <c r="F718" s="29" t="s">
        <v>274</v>
      </c>
    </row>
    <row r="719" spans="1:6" ht="14.25" customHeight="1">
      <c r="A719" s="29" t="s">
        <v>2202</v>
      </c>
      <c r="B719" s="29">
        <v>6</v>
      </c>
      <c r="C719" s="29" t="s">
        <v>2218</v>
      </c>
      <c r="D719" s="29" t="s">
        <v>80</v>
      </c>
      <c r="E719" s="29" t="s">
        <v>2219</v>
      </c>
      <c r="F719" s="29" t="s">
        <v>2220</v>
      </c>
    </row>
    <row r="720" spans="1:6" ht="14.25" customHeight="1">
      <c r="A720" s="29" t="s">
        <v>2202</v>
      </c>
      <c r="B720" s="29">
        <v>7</v>
      </c>
      <c r="C720" s="29" t="s">
        <v>2221</v>
      </c>
      <c r="D720" s="29" t="s">
        <v>80</v>
      </c>
      <c r="E720" s="29" t="s">
        <v>2222</v>
      </c>
      <c r="F720" s="29" t="s">
        <v>2223</v>
      </c>
    </row>
    <row r="721" spans="1:6" ht="14.25" customHeight="1">
      <c r="A721" s="29" t="s">
        <v>2202</v>
      </c>
      <c r="B721" s="29">
        <v>8</v>
      </c>
      <c r="C721" s="29" t="s">
        <v>2224</v>
      </c>
      <c r="D721" s="29" t="s">
        <v>80</v>
      </c>
      <c r="E721" s="29" t="s">
        <v>2225</v>
      </c>
      <c r="F721" s="29" t="s">
        <v>259</v>
      </c>
    </row>
    <row r="722" spans="1:6" ht="14.25" customHeight="1">
      <c r="A722" s="29" t="s">
        <v>2202</v>
      </c>
      <c r="B722" s="29">
        <v>9</v>
      </c>
      <c r="C722" s="29" t="s">
        <v>2226</v>
      </c>
      <c r="D722" s="29" t="s">
        <v>80</v>
      </c>
      <c r="E722" s="29" t="s">
        <v>2227</v>
      </c>
      <c r="F722" s="29" t="s">
        <v>2228</v>
      </c>
    </row>
    <row r="723" spans="1:6" ht="14.25" customHeight="1">
      <c r="A723" s="29" t="s">
        <v>2202</v>
      </c>
      <c r="B723" s="29">
        <v>10</v>
      </c>
      <c r="C723" s="29" t="s">
        <v>2229</v>
      </c>
      <c r="D723" s="29" t="s">
        <v>80</v>
      </c>
      <c r="E723" s="29" t="s">
        <v>2230</v>
      </c>
      <c r="F723" s="29" t="s">
        <v>2231</v>
      </c>
    </row>
    <row r="724" spans="1:6" ht="14.25" customHeight="1">
      <c r="A724" s="29" t="s">
        <v>2202</v>
      </c>
      <c r="B724" s="29">
        <v>11</v>
      </c>
      <c r="C724" s="29" t="s">
        <v>2232</v>
      </c>
      <c r="D724" s="29" t="s">
        <v>80</v>
      </c>
      <c r="E724" s="29" t="s">
        <v>2233</v>
      </c>
      <c r="F724" s="29" t="s">
        <v>2234</v>
      </c>
    </row>
    <row r="725" spans="1:6" ht="14.25" customHeight="1">
      <c r="A725" s="29" t="s">
        <v>2202</v>
      </c>
      <c r="B725" s="29">
        <v>12</v>
      </c>
      <c r="C725" s="29" t="s">
        <v>2235</v>
      </c>
      <c r="D725" s="29" t="s">
        <v>80</v>
      </c>
      <c r="E725" s="29" t="s">
        <v>2236</v>
      </c>
      <c r="F725" s="29" t="s">
        <v>2237</v>
      </c>
    </row>
    <row r="726" spans="1:6" ht="14.25" customHeight="1">
      <c r="A726" s="29" t="s">
        <v>2202</v>
      </c>
      <c r="B726" s="29">
        <v>13</v>
      </c>
      <c r="C726" s="29" t="s">
        <v>1259</v>
      </c>
      <c r="D726" s="29" t="s">
        <v>80</v>
      </c>
      <c r="E726" s="29" t="s">
        <v>2238</v>
      </c>
      <c r="F726" s="29" t="s">
        <v>1261</v>
      </c>
    </row>
    <row r="727" spans="1:6" ht="14.25" customHeight="1">
      <c r="A727" s="29" t="s">
        <v>2202</v>
      </c>
      <c r="B727" s="29">
        <v>14</v>
      </c>
      <c r="C727" s="29" t="s">
        <v>2239</v>
      </c>
      <c r="D727" s="29" t="s">
        <v>80</v>
      </c>
      <c r="E727" s="29" t="s">
        <v>2240</v>
      </c>
      <c r="F727" s="29" t="s">
        <v>2241</v>
      </c>
    </row>
    <row r="728" spans="1:6" ht="14.25" customHeight="1">
      <c r="A728" s="29" t="s">
        <v>2202</v>
      </c>
      <c r="B728" s="29">
        <v>15</v>
      </c>
      <c r="C728" s="29" t="s">
        <v>2242</v>
      </c>
      <c r="D728" s="29" t="s">
        <v>80</v>
      </c>
      <c r="E728" s="29" t="s">
        <v>2243</v>
      </c>
      <c r="F728" s="29" t="s">
        <v>2244</v>
      </c>
    </row>
    <row r="729" spans="1:6" ht="14.25" customHeight="1">
      <c r="A729" s="29" t="s">
        <v>2202</v>
      </c>
      <c r="B729" s="29">
        <v>16</v>
      </c>
      <c r="C729" s="29" t="s">
        <v>1731</v>
      </c>
      <c r="D729" s="29" t="s">
        <v>80</v>
      </c>
      <c r="E729" s="29" t="s">
        <v>261</v>
      </c>
      <c r="F729" s="29" t="s">
        <v>287</v>
      </c>
    </row>
    <row r="730" spans="1:6" ht="14.25" customHeight="1">
      <c r="A730" s="29" t="s">
        <v>2202</v>
      </c>
      <c r="B730" s="29">
        <v>17</v>
      </c>
      <c r="C730" s="29" t="s">
        <v>2245</v>
      </c>
      <c r="D730" s="29" t="s">
        <v>80</v>
      </c>
      <c r="E730" s="29" t="s">
        <v>2246</v>
      </c>
      <c r="F730" s="29" t="s">
        <v>2247</v>
      </c>
    </row>
    <row r="731" spans="1:6" ht="14.25" customHeight="1">
      <c r="A731" s="29" t="s">
        <v>2202</v>
      </c>
      <c r="B731" s="29">
        <v>18</v>
      </c>
      <c r="C731" s="29" t="s">
        <v>2248</v>
      </c>
      <c r="D731" s="29" t="s">
        <v>80</v>
      </c>
      <c r="E731" s="29" t="s">
        <v>2249</v>
      </c>
      <c r="F731" s="29" t="s">
        <v>2250</v>
      </c>
    </row>
    <row r="732" spans="1:6" ht="14.25" customHeight="1">
      <c r="A732" s="29" t="s">
        <v>2202</v>
      </c>
      <c r="B732" s="29">
        <v>19</v>
      </c>
      <c r="C732" s="29" t="s">
        <v>2251</v>
      </c>
      <c r="D732" s="29" t="s">
        <v>80</v>
      </c>
      <c r="E732" s="29" t="s">
        <v>2252</v>
      </c>
      <c r="F732" s="29" t="s">
        <v>2253</v>
      </c>
    </row>
    <row r="733" spans="1:6" ht="14.25" customHeight="1">
      <c r="A733" s="29" t="s">
        <v>2202</v>
      </c>
      <c r="B733" s="29">
        <v>20</v>
      </c>
      <c r="C733" s="29" t="s">
        <v>318</v>
      </c>
      <c r="D733" s="29" t="s">
        <v>80</v>
      </c>
      <c r="E733" s="29" t="s">
        <v>2254</v>
      </c>
      <c r="F733" s="29" t="s">
        <v>249</v>
      </c>
    </row>
    <row r="734" spans="1:6" ht="14.25" customHeight="1">
      <c r="A734" s="29" t="s">
        <v>2202</v>
      </c>
      <c r="B734" s="29">
        <v>21</v>
      </c>
      <c r="C734" s="29" t="s">
        <v>2255</v>
      </c>
      <c r="D734" s="29" t="s">
        <v>80</v>
      </c>
      <c r="E734" s="29" t="s">
        <v>2256</v>
      </c>
      <c r="F734" s="29" t="s">
        <v>2257</v>
      </c>
    </row>
    <row r="735" spans="1:6" ht="14.25" customHeight="1">
      <c r="A735" s="29" t="s">
        <v>2202</v>
      </c>
      <c r="B735" s="29">
        <v>22</v>
      </c>
      <c r="C735" s="29" t="s">
        <v>2258</v>
      </c>
      <c r="D735" s="29" t="s">
        <v>80</v>
      </c>
      <c r="E735" s="29" t="s">
        <v>2259</v>
      </c>
      <c r="F735" s="29" t="s">
        <v>2260</v>
      </c>
    </row>
    <row r="736" spans="1:6" ht="14.25" customHeight="1">
      <c r="A736" s="29" t="s">
        <v>2202</v>
      </c>
      <c r="B736" s="29">
        <v>23</v>
      </c>
      <c r="C736" s="29" t="s">
        <v>2261</v>
      </c>
      <c r="D736" s="29" t="s">
        <v>80</v>
      </c>
      <c r="E736" s="29" t="s">
        <v>2262</v>
      </c>
      <c r="F736" s="29" t="s">
        <v>2263</v>
      </c>
    </row>
    <row r="737" spans="1:6" ht="14.25" customHeight="1">
      <c r="A737" s="29" t="s">
        <v>2264</v>
      </c>
      <c r="B737" s="29">
        <v>0</v>
      </c>
      <c r="C737" s="29" t="s">
        <v>2265</v>
      </c>
      <c r="D737" s="29" t="s">
        <v>2266</v>
      </c>
      <c r="E737" s="29" t="s">
        <v>80</v>
      </c>
      <c r="F737" s="29" t="s">
        <v>2267</v>
      </c>
    </row>
    <row r="738" spans="1:6" ht="14.25" customHeight="1">
      <c r="A738" s="29" t="s">
        <v>2264</v>
      </c>
      <c r="B738" s="29">
        <v>1</v>
      </c>
      <c r="C738" s="29" t="s">
        <v>2268</v>
      </c>
      <c r="D738" s="29" t="s">
        <v>80</v>
      </c>
      <c r="E738" s="29" t="s">
        <v>2269</v>
      </c>
      <c r="F738" s="29" t="s">
        <v>2270</v>
      </c>
    </row>
    <row r="739" spans="1:6" ht="14.25" customHeight="1">
      <c r="A739" s="29" t="s">
        <v>2264</v>
      </c>
      <c r="B739" s="29">
        <v>2</v>
      </c>
      <c r="C739" s="29" t="s">
        <v>2271</v>
      </c>
      <c r="D739" s="29" t="s">
        <v>80</v>
      </c>
      <c r="E739" s="29" t="s">
        <v>2272</v>
      </c>
      <c r="F739" s="29" t="s">
        <v>2273</v>
      </c>
    </row>
    <row r="740" spans="1:6" ht="14.25" customHeight="1">
      <c r="A740" s="29" t="s">
        <v>2264</v>
      </c>
      <c r="B740" s="29">
        <v>3</v>
      </c>
      <c r="C740" s="29" t="s">
        <v>2274</v>
      </c>
      <c r="D740" s="29" t="s">
        <v>80</v>
      </c>
      <c r="E740" s="29" t="s">
        <v>2275</v>
      </c>
      <c r="F740" s="29" t="s">
        <v>2276</v>
      </c>
    </row>
    <row r="741" spans="1:6" ht="14.25" customHeight="1">
      <c r="A741" s="29" t="s">
        <v>2264</v>
      </c>
      <c r="B741" s="29">
        <v>4</v>
      </c>
      <c r="C741" s="29" t="s">
        <v>2277</v>
      </c>
      <c r="D741" s="29" t="s">
        <v>80</v>
      </c>
      <c r="E741" s="29" t="s">
        <v>2278</v>
      </c>
      <c r="F741" s="29" t="s">
        <v>2279</v>
      </c>
    </row>
    <row r="742" spans="1:6" ht="14.25" customHeight="1">
      <c r="A742" s="29" t="s">
        <v>2264</v>
      </c>
      <c r="B742" s="29">
        <v>5</v>
      </c>
      <c r="C742" s="29" t="s">
        <v>2280</v>
      </c>
      <c r="D742" s="29" t="s">
        <v>2281</v>
      </c>
      <c r="E742" s="29" t="s">
        <v>80</v>
      </c>
      <c r="F742" s="29" t="s">
        <v>2282</v>
      </c>
    </row>
    <row r="743" spans="1:6" ht="14.25" customHeight="1">
      <c r="A743" s="29" t="s">
        <v>2264</v>
      </c>
      <c r="B743" s="29">
        <v>6</v>
      </c>
      <c r="C743" s="29" t="s">
        <v>2283</v>
      </c>
      <c r="D743" s="29" t="s">
        <v>80</v>
      </c>
      <c r="E743" s="29" t="s">
        <v>2284</v>
      </c>
      <c r="F743" s="29" t="s">
        <v>2285</v>
      </c>
    </row>
    <row r="744" spans="1:6" ht="14.25" customHeight="1">
      <c r="A744" s="29" t="s">
        <v>2264</v>
      </c>
      <c r="B744" s="29">
        <v>7</v>
      </c>
      <c r="C744" s="29" t="s">
        <v>2286</v>
      </c>
      <c r="D744" s="29" t="s">
        <v>80</v>
      </c>
      <c r="E744" s="29" t="s">
        <v>2287</v>
      </c>
      <c r="F744" s="29" t="s">
        <v>2288</v>
      </c>
    </row>
    <row r="745" spans="1:6" ht="14.25" customHeight="1">
      <c r="A745" s="29" t="s">
        <v>2264</v>
      </c>
      <c r="B745" s="29">
        <v>8</v>
      </c>
      <c r="C745" s="29" t="s">
        <v>2289</v>
      </c>
      <c r="D745" s="29" t="s">
        <v>80</v>
      </c>
      <c r="E745" s="29" t="s">
        <v>2290</v>
      </c>
      <c r="F745" s="29" t="s">
        <v>2291</v>
      </c>
    </row>
    <row r="746" spans="1:6" ht="14.25" customHeight="1">
      <c r="A746" s="29" t="s">
        <v>2264</v>
      </c>
      <c r="B746" s="29">
        <v>9</v>
      </c>
      <c r="C746" s="29" t="s">
        <v>2292</v>
      </c>
      <c r="D746" s="29" t="s">
        <v>80</v>
      </c>
      <c r="E746" s="29" t="s">
        <v>2293</v>
      </c>
      <c r="F746" s="29" t="s">
        <v>329</v>
      </c>
    </row>
    <row r="747" spans="1:6" ht="14.25" customHeight="1">
      <c r="A747" s="29" t="s">
        <v>2264</v>
      </c>
      <c r="B747" s="29">
        <v>10</v>
      </c>
      <c r="C747" s="29" t="s">
        <v>2294</v>
      </c>
      <c r="D747" s="29" t="s">
        <v>80</v>
      </c>
      <c r="E747" s="29" t="s">
        <v>2295</v>
      </c>
      <c r="F747" s="29" t="s">
        <v>2296</v>
      </c>
    </row>
    <row r="748" spans="1:6" ht="14.25" customHeight="1">
      <c r="A748" s="29" t="s">
        <v>2264</v>
      </c>
      <c r="B748" s="29">
        <v>11</v>
      </c>
      <c r="C748" s="29" t="s">
        <v>2297</v>
      </c>
      <c r="D748" s="29" t="s">
        <v>80</v>
      </c>
      <c r="E748" s="29" t="s">
        <v>2298</v>
      </c>
      <c r="F748" s="29" t="s">
        <v>2299</v>
      </c>
    </row>
    <row r="749" spans="1:6" ht="14.25" customHeight="1">
      <c r="A749" s="29" t="s">
        <v>2264</v>
      </c>
      <c r="B749" s="29">
        <v>12</v>
      </c>
      <c r="C749" s="29" t="s">
        <v>2300</v>
      </c>
      <c r="D749" s="29" t="s">
        <v>80</v>
      </c>
      <c r="E749" s="29" t="s">
        <v>1632</v>
      </c>
      <c r="F749" s="29" t="s">
        <v>2301</v>
      </c>
    </row>
    <row r="750" spans="1:6" ht="14.25" customHeight="1">
      <c r="A750" s="29" t="s">
        <v>2264</v>
      </c>
      <c r="B750" s="29">
        <v>13</v>
      </c>
      <c r="C750" s="29" t="s">
        <v>2302</v>
      </c>
      <c r="D750" s="29" t="s">
        <v>80</v>
      </c>
      <c r="E750" s="29" t="s">
        <v>800</v>
      </c>
      <c r="F750" s="29" t="s">
        <v>687</v>
      </c>
    </row>
    <row r="751" spans="1:6" ht="14.25" customHeight="1">
      <c r="A751" s="29" t="s">
        <v>2264</v>
      </c>
      <c r="B751" s="29">
        <v>14</v>
      </c>
      <c r="C751" s="29" t="s">
        <v>2303</v>
      </c>
      <c r="D751" s="29" t="s">
        <v>2304</v>
      </c>
      <c r="E751" s="29" t="s">
        <v>80</v>
      </c>
      <c r="F751" s="29" t="s">
        <v>2305</v>
      </c>
    </row>
    <row r="752" spans="1:6" ht="14.25" customHeight="1">
      <c r="A752" s="29" t="s">
        <v>2264</v>
      </c>
      <c r="B752" s="29">
        <v>15</v>
      </c>
      <c r="C752" s="29" t="s">
        <v>1491</v>
      </c>
      <c r="D752" s="29" t="s">
        <v>2306</v>
      </c>
      <c r="E752" s="29" t="s">
        <v>80</v>
      </c>
      <c r="F752" s="29" t="s">
        <v>2307</v>
      </c>
    </row>
    <row r="753" spans="1:6" ht="14.25" customHeight="1">
      <c r="A753" s="29" t="s">
        <v>2264</v>
      </c>
      <c r="B753" s="29">
        <v>16</v>
      </c>
      <c r="C753" s="29" t="s">
        <v>2308</v>
      </c>
      <c r="D753" s="29" t="s">
        <v>2309</v>
      </c>
      <c r="E753" s="29" t="s">
        <v>80</v>
      </c>
      <c r="F753" s="29" t="s">
        <v>2310</v>
      </c>
    </row>
    <row r="754" spans="1:6" ht="14.25" customHeight="1">
      <c r="A754" s="29" t="s">
        <v>2264</v>
      </c>
      <c r="B754" s="29">
        <v>17</v>
      </c>
      <c r="C754" s="29" t="s">
        <v>2311</v>
      </c>
      <c r="D754" s="29" t="s">
        <v>2312</v>
      </c>
      <c r="E754" s="29" t="s">
        <v>80</v>
      </c>
      <c r="F754" s="29" t="s">
        <v>2313</v>
      </c>
    </row>
    <row r="755" spans="1:6" ht="14.25" customHeight="1">
      <c r="A755" s="29" t="s">
        <v>2264</v>
      </c>
      <c r="B755" s="29">
        <v>18</v>
      </c>
      <c r="C755" s="29" t="s">
        <v>2314</v>
      </c>
      <c r="D755" s="29" t="s">
        <v>80</v>
      </c>
      <c r="E755" s="29" t="s">
        <v>2315</v>
      </c>
      <c r="F755" s="29" t="s">
        <v>2316</v>
      </c>
    </row>
    <row r="756" spans="1:6" ht="14.25" customHeight="1">
      <c r="A756" s="29" t="s">
        <v>2264</v>
      </c>
      <c r="B756" s="29">
        <v>19</v>
      </c>
      <c r="C756" s="29" t="s">
        <v>2317</v>
      </c>
      <c r="D756" s="29" t="s">
        <v>80</v>
      </c>
      <c r="E756" s="29" t="s">
        <v>2318</v>
      </c>
      <c r="F756" s="29" t="s">
        <v>2319</v>
      </c>
    </row>
    <row r="757" spans="1:6" ht="14.25" customHeight="1">
      <c r="A757" s="29" t="s">
        <v>2264</v>
      </c>
      <c r="B757" s="29">
        <v>20</v>
      </c>
      <c r="C757" s="29" t="s">
        <v>2320</v>
      </c>
      <c r="D757" s="29" t="s">
        <v>80</v>
      </c>
      <c r="E757" s="29" t="s">
        <v>2321</v>
      </c>
      <c r="F757" s="29" t="s">
        <v>335</v>
      </c>
    </row>
    <row r="758" spans="1:6" ht="14.25" customHeight="1">
      <c r="A758" s="29" t="s">
        <v>2264</v>
      </c>
      <c r="B758" s="29">
        <v>21</v>
      </c>
      <c r="C758" s="29" t="s">
        <v>2322</v>
      </c>
      <c r="D758" s="29" t="s">
        <v>80</v>
      </c>
      <c r="E758" s="29" t="s">
        <v>2323</v>
      </c>
      <c r="F758" s="29" t="s">
        <v>2324</v>
      </c>
    </row>
    <row r="759" spans="1:6" ht="14.25" customHeight="1">
      <c r="A759" s="29" t="s">
        <v>2264</v>
      </c>
      <c r="B759" s="29">
        <v>22</v>
      </c>
      <c r="C759" s="29" t="s">
        <v>2325</v>
      </c>
      <c r="D759" s="29" t="s">
        <v>80</v>
      </c>
      <c r="E759" s="29" t="s">
        <v>2326</v>
      </c>
      <c r="F759" s="29" t="s">
        <v>2327</v>
      </c>
    </row>
    <row r="760" spans="1:6" ht="14.25" customHeight="1">
      <c r="A760" s="29" t="s">
        <v>2264</v>
      </c>
      <c r="B760" s="29">
        <v>23</v>
      </c>
      <c r="C760" s="29" t="s">
        <v>2328</v>
      </c>
      <c r="D760" s="29" t="s">
        <v>80</v>
      </c>
      <c r="E760" s="29" t="s">
        <v>2329</v>
      </c>
      <c r="F760" s="29" t="s">
        <v>2330</v>
      </c>
    </row>
    <row r="761" spans="1:6" ht="14.25" customHeight="1">
      <c r="A761" s="29"/>
      <c r="B761" s="29"/>
      <c r="C761" s="29"/>
      <c r="D761" s="29"/>
      <c r="E761" s="29"/>
      <c r="F761" s="29"/>
    </row>
    <row r="762" spans="1:6" ht="14.25" customHeight="1">
      <c r="A762" s="29"/>
      <c r="B762" s="29"/>
      <c r="C762" s="29"/>
      <c r="D762" s="29"/>
      <c r="E762" s="29"/>
      <c r="F762" s="29"/>
    </row>
    <row r="763" spans="1:6" ht="14.25" customHeight="1">
      <c r="A763" s="29"/>
      <c r="B763" s="29"/>
      <c r="C763" s="29"/>
      <c r="D763" s="29"/>
      <c r="E763" s="29"/>
      <c r="F763" s="29"/>
    </row>
    <row r="764" spans="1:6" ht="14.25" customHeight="1">
      <c r="A764" s="29" t="s">
        <v>158</v>
      </c>
      <c r="B764" s="29"/>
      <c r="C764" s="29"/>
      <c r="D764" s="29"/>
      <c r="E764" s="29"/>
      <c r="F764" s="29"/>
    </row>
    <row r="765" spans="1:6" ht="14.25" customHeight="1">
      <c r="A765" s="29"/>
      <c r="B765" s="29"/>
      <c r="C765" s="29"/>
      <c r="D765" s="29"/>
      <c r="E765" s="29"/>
      <c r="F765" s="29"/>
    </row>
    <row r="766" spans="1:6" ht="14.25" customHeight="1">
      <c r="A766" s="29" t="s">
        <v>159</v>
      </c>
      <c r="B766" s="29"/>
      <c r="C766" s="29"/>
      <c r="D766" s="29"/>
      <c r="E766" s="29"/>
      <c r="F766" s="29"/>
    </row>
    <row r="767" spans="1:6" ht="14.25" customHeight="1">
      <c r="A767" s="29"/>
      <c r="B767" s="29"/>
      <c r="C767" s="29"/>
      <c r="D767" s="29"/>
      <c r="E767" s="29"/>
      <c r="F767" s="29"/>
    </row>
    <row r="768" spans="1:6" ht="14.25" customHeight="1">
      <c r="A768" s="29"/>
      <c r="B768" s="29"/>
      <c r="C768" s="29"/>
      <c r="D768" s="29"/>
      <c r="E768" s="29"/>
      <c r="F768" s="29"/>
    </row>
    <row r="769" spans="1:6" ht="14.25" customHeight="1">
      <c r="A769" s="29"/>
      <c r="B769" s="29"/>
      <c r="C769" s="29"/>
      <c r="D769" s="29"/>
      <c r="E769" s="29"/>
      <c r="F769" s="29"/>
    </row>
    <row r="770" spans="1:6" ht="14.25" customHeight="1">
      <c r="A770" s="29"/>
      <c r="B770" s="29"/>
      <c r="C770" s="29"/>
      <c r="D770" s="29"/>
      <c r="E770" s="29"/>
      <c r="F770" s="29"/>
    </row>
    <row r="771" spans="1:6" ht="14.25" customHeight="1">
      <c r="A771" s="29"/>
      <c r="B771" s="29"/>
      <c r="C771" s="29"/>
      <c r="D771" s="29"/>
      <c r="E771" s="29"/>
      <c r="F771" s="29"/>
    </row>
    <row r="772" spans="1:6" ht="14.25" customHeight="1">
      <c r="A772" s="29"/>
      <c r="B772" s="29"/>
      <c r="C772" s="29"/>
      <c r="D772" s="29"/>
      <c r="E772" s="29"/>
      <c r="F772" s="29"/>
    </row>
    <row r="773" spans="1:6" ht="14.25" customHeight="1">
      <c r="A773" s="29"/>
      <c r="B773" s="29"/>
      <c r="C773" s="29"/>
      <c r="D773" s="29"/>
      <c r="E773" s="29"/>
      <c r="F773" s="29"/>
    </row>
    <row r="774" spans="1:6" ht="14.25" customHeight="1">
      <c r="A774" s="29"/>
      <c r="B774" s="29"/>
      <c r="C774" s="29"/>
      <c r="D774" s="29"/>
      <c r="E774" s="29"/>
      <c r="F774" s="29"/>
    </row>
    <row r="775" spans="1:6" ht="14.25" customHeight="1">
      <c r="A775" s="29"/>
      <c r="B775" s="29"/>
      <c r="C775" s="29"/>
      <c r="D775" s="29"/>
      <c r="E775" s="29"/>
      <c r="F775" s="29"/>
    </row>
    <row r="776" spans="1:6" ht="14.25" customHeight="1">
      <c r="A776" s="29"/>
      <c r="B776" s="29"/>
      <c r="C776" s="29"/>
      <c r="D776" s="29"/>
      <c r="E776" s="29"/>
      <c r="F776" s="29"/>
    </row>
    <row r="777" spans="1:6" ht="14.25" customHeight="1">
      <c r="A777" s="29"/>
      <c r="B777" s="29"/>
      <c r="C777" s="29"/>
      <c r="D777" s="29"/>
      <c r="E777" s="29"/>
      <c r="F777" s="29"/>
    </row>
    <row r="778" spans="1:6" ht="14.25" customHeight="1">
      <c r="A778" s="29"/>
      <c r="B778" s="29"/>
      <c r="C778" s="29"/>
      <c r="D778" s="29"/>
      <c r="E778" s="29"/>
      <c r="F778" s="29"/>
    </row>
    <row r="779" spans="1:6" ht="14.25" customHeight="1">
      <c r="A779" s="29"/>
      <c r="B779" s="29"/>
      <c r="C779" s="29"/>
      <c r="D779" s="29"/>
      <c r="E779" s="29"/>
      <c r="F779" s="29"/>
    </row>
    <row r="780" spans="1:6" ht="14.25" customHeight="1">
      <c r="A780" s="29"/>
      <c r="B780" s="29"/>
      <c r="C780" s="29"/>
      <c r="D780" s="29"/>
      <c r="E780" s="29"/>
      <c r="F780" s="29"/>
    </row>
    <row r="781" spans="1:6" ht="14.25" customHeight="1">
      <c r="A781" s="29"/>
      <c r="B781" s="29"/>
      <c r="C781" s="29"/>
      <c r="D781" s="29"/>
      <c r="E781" s="29"/>
      <c r="F781" s="29"/>
    </row>
    <row r="782" spans="1:6" ht="14.25" customHeight="1">
      <c r="A782" s="29"/>
      <c r="B782" s="29"/>
      <c r="C782" s="29"/>
      <c r="D782" s="29"/>
      <c r="E782" s="29"/>
      <c r="F782" s="29"/>
    </row>
    <row r="783" spans="1:6" ht="14.25" customHeight="1">
      <c r="A783" s="29"/>
      <c r="B783" s="29"/>
      <c r="C783" s="29"/>
      <c r="D783" s="29"/>
      <c r="E783" s="29"/>
      <c r="F783" s="29"/>
    </row>
    <row r="784" spans="1:6" ht="14.25" customHeight="1">
      <c r="A784" s="29"/>
      <c r="B784" s="29"/>
      <c r="C784" s="29"/>
      <c r="D784" s="29"/>
      <c r="E784" s="29"/>
      <c r="F784" s="29"/>
    </row>
    <row r="785" spans="1:1" ht="12.75" customHeight="1"/>
    <row r="786" spans="1:1" ht="12.75" customHeight="1"/>
    <row r="787" spans="1:1" ht="57" customHeight="1"/>
    <row r="788" spans="1:1" ht="57" customHeight="1">
      <c r="A788" s="162"/>
    </row>
    <row r="789" spans="1:1" ht="57" customHeight="1"/>
    <row r="790" spans="1:1" ht="57" customHeight="1">
      <c r="A790" s="162"/>
    </row>
    <row r="791" spans="1:1" ht="14.25" customHeight="1"/>
    <row r="792" spans="1:1" ht="14.25" customHeight="1"/>
    <row r="793" spans="1:1" ht="14.25" customHeight="1"/>
    <row r="794" spans="1:1" ht="14.25" customHeight="1"/>
    <row r="795" spans="1:1" ht="14.25" customHeight="1"/>
    <row r="796" spans="1:1" ht="14.25" customHeight="1"/>
    <row r="797" spans="1:1" ht="14.25" customHeight="1"/>
    <row r="798" spans="1:1" ht="14.25" customHeight="1"/>
    <row r="799" spans="1:1" ht="14.25" customHeight="1"/>
    <row r="800" spans="1:1" ht="12.75" customHeight="1"/>
    <row r="801" ht="12.75" customHeight="1"/>
    <row r="802" ht="57" customHeight="1"/>
    <row r="803" ht="57" customHeight="1"/>
    <row r="804" ht="57" customHeight="1"/>
    <row r="805" ht="57" customHeight="1"/>
  </sheetData>
  <phoneticPr fontId="59"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tabColor theme="7" tint="0.79998168889431442"/>
  </sheetPr>
  <dimension ref="A1:P43"/>
  <sheetViews>
    <sheetView zoomScaleNormal="100" workbookViewId="0">
      <selection activeCell="H8" sqref="H8"/>
    </sheetView>
  </sheetViews>
  <sheetFormatPr defaultRowHeight="12.75"/>
  <cols>
    <col min="5" max="5" width="12.5703125" customWidth="1"/>
    <col min="6" max="6" width="16.7109375" customWidth="1"/>
    <col min="7" max="7" width="12.42578125" customWidth="1"/>
    <col min="8" max="8" width="14.42578125" style="65" customWidth="1"/>
    <col min="9" max="9" width="11" customWidth="1"/>
  </cols>
  <sheetData>
    <row r="1" spans="1:12" ht="15.75">
      <c r="A1" s="337" t="s">
        <v>96</v>
      </c>
      <c r="B1" s="337"/>
      <c r="C1" s="338" t="s">
        <v>143</v>
      </c>
      <c r="D1" s="338"/>
      <c r="E1" s="338"/>
      <c r="F1" s="62"/>
      <c r="G1" s="63"/>
      <c r="H1" s="64"/>
    </row>
    <row r="2" spans="1:12">
      <c r="A2" s="337" t="s">
        <v>97</v>
      </c>
      <c r="B2" s="337"/>
      <c r="C2" s="338" t="s">
        <v>98</v>
      </c>
      <c r="D2" s="338"/>
      <c r="E2" s="338"/>
      <c r="F2" s="62"/>
    </row>
    <row r="3" spans="1:12">
      <c r="A3" s="337" t="s">
        <v>99</v>
      </c>
      <c r="B3" s="337"/>
      <c r="C3" s="338" t="s">
        <v>375</v>
      </c>
      <c r="D3" s="338"/>
      <c r="E3" s="338"/>
    </row>
    <row r="5" spans="1:12" ht="47.25" customHeight="1" thickBot="1">
      <c r="A5" s="336" t="s">
        <v>100</v>
      </c>
      <c r="B5" s="336"/>
      <c r="C5" s="336"/>
      <c r="D5" s="336"/>
      <c r="E5" s="336"/>
      <c r="F5" s="336"/>
      <c r="G5" s="336"/>
      <c r="H5" s="336"/>
    </row>
    <row r="6" spans="1:12" ht="33.75" customHeight="1">
      <c r="A6" s="325" t="s">
        <v>101</v>
      </c>
      <c r="B6" s="326"/>
      <c r="C6" s="326"/>
      <c r="D6" s="326"/>
      <c r="E6" s="326"/>
      <c r="F6" s="327"/>
      <c r="G6" s="66" t="s">
        <v>102</v>
      </c>
      <c r="H6" s="67" t="s">
        <v>376</v>
      </c>
    </row>
    <row r="7" spans="1:12" ht="17.25" customHeight="1">
      <c r="A7" s="328" t="s">
        <v>103</v>
      </c>
      <c r="B7" s="329"/>
      <c r="C7" s="329"/>
      <c r="D7" s="329"/>
      <c r="E7" s="329"/>
      <c r="F7" s="329"/>
      <c r="G7" s="329"/>
      <c r="H7" s="330"/>
    </row>
    <row r="8" spans="1:12" ht="42.75" customHeight="1">
      <c r="A8" s="331" t="s">
        <v>104</v>
      </c>
      <c r="B8" s="332"/>
      <c r="C8" s="332"/>
      <c r="D8" s="332"/>
      <c r="E8" s="332"/>
      <c r="F8" s="68"/>
      <c r="G8" s="69" t="s">
        <v>91</v>
      </c>
      <c r="H8" s="70" t="str">
        <f>'данные АТС'!B25</f>
        <v>877,37</v>
      </c>
    </row>
    <row r="9" spans="1:12" ht="38.25" customHeight="1" thickBot="1">
      <c r="A9" s="331" t="s">
        <v>105</v>
      </c>
      <c r="B9" s="332"/>
      <c r="C9" s="332"/>
      <c r="D9" s="332"/>
      <c r="E9" s="332"/>
      <c r="F9" s="71"/>
      <c r="G9" s="69" t="s">
        <v>106</v>
      </c>
      <c r="H9" s="70" t="str">
        <f>'данные АТС'!B24</f>
        <v>285920,04</v>
      </c>
    </row>
    <row r="10" spans="1:12" ht="24.75" customHeight="1">
      <c r="A10" s="333" t="s">
        <v>107</v>
      </c>
      <c r="B10" s="334"/>
      <c r="C10" s="334"/>
      <c r="D10" s="334"/>
      <c r="E10" s="335"/>
      <c r="F10" s="72"/>
      <c r="G10" s="73" t="s">
        <v>108</v>
      </c>
      <c r="H10" s="74">
        <f>'Объем ээ'!C8</f>
        <v>108580.232</v>
      </c>
      <c r="K10" s="75"/>
      <c r="L10" s="75"/>
    </row>
    <row r="11" spans="1:12" ht="24.75" customHeight="1">
      <c r="A11" s="295" t="s">
        <v>109</v>
      </c>
      <c r="B11" s="296"/>
      <c r="C11" s="296"/>
      <c r="D11" s="296"/>
      <c r="E11" s="297"/>
      <c r="F11" s="76"/>
      <c r="G11" s="77" t="s">
        <v>108</v>
      </c>
      <c r="H11" s="78">
        <v>0</v>
      </c>
    </row>
    <row r="12" spans="1:12" ht="24.75" customHeight="1">
      <c r="A12" s="292" t="s">
        <v>110</v>
      </c>
      <c r="B12" s="293"/>
      <c r="C12" s="293"/>
      <c r="D12" s="293"/>
      <c r="E12" s="294"/>
      <c r="F12" s="33"/>
      <c r="G12" s="77" t="s">
        <v>108</v>
      </c>
      <c r="H12" s="144">
        <f>SUM(H13:H15)</f>
        <v>602.64299999999992</v>
      </c>
      <c r="J12" s="65"/>
    </row>
    <row r="13" spans="1:12" s="65" customFormat="1" ht="24.75" customHeight="1">
      <c r="A13" s="319"/>
      <c r="B13" s="320"/>
      <c r="C13" s="320"/>
      <c r="D13" s="320"/>
      <c r="E13" s="321"/>
      <c r="F13" s="79" t="s">
        <v>111</v>
      </c>
      <c r="G13" s="80" t="s">
        <v>108</v>
      </c>
      <c r="H13" s="164">
        <v>196.89</v>
      </c>
      <c r="I13"/>
    </row>
    <row r="14" spans="1:12" s="65" customFormat="1" ht="24.75" customHeight="1">
      <c r="A14" s="319"/>
      <c r="B14" s="320"/>
      <c r="C14" s="320"/>
      <c r="D14" s="320"/>
      <c r="E14" s="321"/>
      <c r="F14" s="79" t="s">
        <v>111</v>
      </c>
      <c r="G14" s="80" t="s">
        <v>108</v>
      </c>
      <c r="H14" s="164">
        <v>247.89099999999999</v>
      </c>
      <c r="I14"/>
    </row>
    <row r="15" spans="1:12" s="65" customFormat="1" ht="24.75" customHeight="1">
      <c r="A15" s="322"/>
      <c r="B15" s="323"/>
      <c r="C15" s="323"/>
      <c r="D15" s="323"/>
      <c r="E15" s="324"/>
      <c r="F15" s="79" t="s">
        <v>111</v>
      </c>
      <c r="G15" s="80" t="s">
        <v>108</v>
      </c>
      <c r="H15" s="164">
        <v>157.86199999999999</v>
      </c>
      <c r="I15"/>
    </row>
    <row r="16" spans="1:12" ht="24.75" customHeight="1">
      <c r="A16" s="292" t="s">
        <v>112</v>
      </c>
      <c r="B16" s="293"/>
      <c r="C16" s="293"/>
      <c r="D16" s="293"/>
      <c r="E16" s="294"/>
      <c r="F16" s="76"/>
      <c r="G16" s="77" t="s">
        <v>108</v>
      </c>
      <c r="H16" s="145">
        <v>0</v>
      </c>
    </row>
    <row r="17" spans="1:15" ht="24.75" customHeight="1">
      <c r="A17" s="292" t="s">
        <v>113</v>
      </c>
      <c r="B17" s="293"/>
      <c r="C17" s="293"/>
      <c r="D17" s="293"/>
      <c r="E17" s="294"/>
      <c r="F17" s="76"/>
      <c r="G17" s="77" t="s">
        <v>108</v>
      </c>
      <c r="H17" s="145">
        <v>0</v>
      </c>
    </row>
    <row r="18" spans="1:15" ht="24.75" customHeight="1">
      <c r="A18" s="292" t="s">
        <v>114</v>
      </c>
      <c r="B18" s="293"/>
      <c r="C18" s="293"/>
      <c r="D18" s="293"/>
      <c r="E18" s="294"/>
      <c r="F18" s="76"/>
      <c r="G18" s="77" t="s">
        <v>108</v>
      </c>
      <c r="H18" s="145">
        <v>0</v>
      </c>
    </row>
    <row r="19" spans="1:15" ht="24.75" customHeight="1">
      <c r="A19" s="292" t="s">
        <v>115</v>
      </c>
      <c r="B19" s="293"/>
      <c r="C19" s="293"/>
      <c r="D19" s="293"/>
      <c r="E19" s="294"/>
      <c r="F19" s="76"/>
      <c r="G19" s="77" t="s">
        <v>108</v>
      </c>
      <c r="H19" s="145">
        <v>0</v>
      </c>
    </row>
    <row r="20" spans="1:15" ht="24.75" customHeight="1">
      <c r="A20" s="295" t="s">
        <v>116</v>
      </c>
      <c r="B20" s="296"/>
      <c r="C20" s="296"/>
      <c r="D20" s="296"/>
      <c r="E20" s="297"/>
      <c r="F20" s="38"/>
      <c r="G20" s="77" t="s">
        <v>108</v>
      </c>
      <c r="H20" s="81">
        <f>H12+H16+H17+H18+H19</f>
        <v>602.64299999999992</v>
      </c>
    </row>
    <row r="21" spans="1:15" ht="24.75" customHeight="1" thickBot="1">
      <c r="A21" s="298" t="s">
        <v>117</v>
      </c>
      <c r="B21" s="299"/>
      <c r="C21" s="299"/>
      <c r="D21" s="299"/>
      <c r="E21" s="300"/>
      <c r="F21" s="82"/>
      <c r="G21" s="77" t="s">
        <v>108</v>
      </c>
      <c r="H21" s="100">
        <v>45980</v>
      </c>
    </row>
    <row r="22" spans="1:15" ht="24.75" customHeight="1">
      <c r="A22" s="301" t="s">
        <v>118</v>
      </c>
      <c r="B22" s="302"/>
      <c r="C22" s="302"/>
      <c r="D22" s="302"/>
      <c r="E22" s="303"/>
      <c r="F22" s="72"/>
      <c r="G22" s="73" t="s">
        <v>119</v>
      </c>
      <c r="H22" s="74">
        <f>'Объем мощности'!C8</f>
        <v>191.42500000000001</v>
      </c>
      <c r="I22" s="98"/>
    </row>
    <row r="23" spans="1:15" ht="24.75" customHeight="1">
      <c r="A23" s="304" t="s">
        <v>120</v>
      </c>
      <c r="B23" s="305"/>
      <c r="C23" s="305"/>
      <c r="D23" s="305"/>
      <c r="E23" s="306"/>
      <c r="F23" s="76"/>
      <c r="G23" s="83" t="s">
        <v>119</v>
      </c>
      <c r="H23" s="78">
        <v>0</v>
      </c>
    </row>
    <row r="24" spans="1:15" ht="24.75" customHeight="1">
      <c r="A24" s="304" t="s">
        <v>121</v>
      </c>
      <c r="B24" s="305"/>
      <c r="C24" s="305"/>
      <c r="D24" s="305"/>
      <c r="E24" s="306"/>
      <c r="F24" s="33"/>
      <c r="G24" s="83" t="s">
        <v>119</v>
      </c>
      <c r="H24" s="144">
        <f>H13*H25+H14*H26+H15*H27</f>
        <v>1.39118956047331</v>
      </c>
      <c r="M24" s="84"/>
      <c r="N24" s="84"/>
      <c r="O24" s="84"/>
    </row>
    <row r="25" spans="1:15" s="65" customFormat="1" ht="24.75" customHeight="1">
      <c r="A25" s="304" t="s">
        <v>122</v>
      </c>
      <c r="B25" s="305"/>
      <c r="C25" s="305"/>
      <c r="D25" s="305"/>
      <c r="E25" s="306"/>
      <c r="F25" s="85"/>
      <c r="G25" s="83" t="s">
        <v>5</v>
      </c>
      <c r="H25" s="122">
        <f>'Коэффициент оплаты мощности'!C6</f>
        <v>0</v>
      </c>
      <c r="K25" s="86"/>
      <c r="L25" s="87"/>
      <c r="M25" s="87"/>
      <c r="N25" s="87"/>
    </row>
    <row r="26" spans="1:15" s="65" customFormat="1" ht="24.75" customHeight="1">
      <c r="A26" s="313"/>
      <c r="B26" s="314"/>
      <c r="C26" s="314"/>
      <c r="D26" s="314"/>
      <c r="E26" s="315"/>
      <c r="F26" s="85"/>
      <c r="G26" s="83" t="s">
        <v>5</v>
      </c>
      <c r="H26" s="124" t="str">
        <f>'Коэффициент оплаты мощности'!D6</f>
        <v>0,00126766211</v>
      </c>
    </row>
    <row r="27" spans="1:15" s="65" customFormat="1" ht="24.75" customHeight="1">
      <c r="A27" s="316"/>
      <c r="B27" s="317"/>
      <c r="C27" s="317"/>
      <c r="D27" s="317"/>
      <c r="E27" s="318"/>
      <c r="F27" s="85"/>
      <c r="G27" s="83" t="s">
        <v>5</v>
      </c>
      <c r="H27" s="124" t="str">
        <f>'Коэффициент оплаты мощности'!E6</f>
        <v>0,00682208215</v>
      </c>
    </row>
    <row r="28" spans="1:15" ht="24.75" customHeight="1">
      <c r="A28" s="304" t="s">
        <v>123</v>
      </c>
      <c r="B28" s="305"/>
      <c r="C28" s="305"/>
      <c r="D28" s="305"/>
      <c r="E28" s="306"/>
      <c r="F28" s="76"/>
      <c r="G28" s="83" t="s">
        <v>119</v>
      </c>
      <c r="H28" s="145">
        <v>0</v>
      </c>
    </row>
    <row r="29" spans="1:15" ht="24.75" customHeight="1">
      <c r="A29" s="304" t="s">
        <v>124</v>
      </c>
      <c r="B29" s="305"/>
      <c r="C29" s="305"/>
      <c r="D29" s="305"/>
      <c r="E29" s="306"/>
      <c r="F29" s="76"/>
      <c r="G29" s="83" t="s">
        <v>119</v>
      </c>
      <c r="H29" s="145">
        <v>0</v>
      </c>
    </row>
    <row r="30" spans="1:15" ht="24.75" customHeight="1">
      <c r="A30" s="304" t="s">
        <v>125</v>
      </c>
      <c r="B30" s="305"/>
      <c r="C30" s="305"/>
      <c r="D30" s="305"/>
      <c r="E30" s="306"/>
      <c r="F30" s="76"/>
      <c r="G30" s="83" t="s">
        <v>119</v>
      </c>
      <c r="H30" s="145">
        <v>0</v>
      </c>
    </row>
    <row r="31" spans="1:15" ht="24.75" customHeight="1">
      <c r="A31" s="304" t="s">
        <v>126</v>
      </c>
      <c r="B31" s="305"/>
      <c r="C31" s="305"/>
      <c r="D31" s="305"/>
      <c r="E31" s="306"/>
      <c r="F31" s="76"/>
      <c r="G31" s="83" t="s">
        <v>119</v>
      </c>
      <c r="H31" s="145">
        <v>0</v>
      </c>
    </row>
    <row r="32" spans="1:15" ht="24.75" customHeight="1">
      <c r="A32" s="307" t="s">
        <v>127</v>
      </c>
      <c r="B32" s="308"/>
      <c r="C32" s="308"/>
      <c r="D32" s="308"/>
      <c r="E32" s="309"/>
      <c r="F32" s="38"/>
      <c r="G32" s="83" t="s">
        <v>119</v>
      </c>
      <c r="H32" s="81">
        <f>H24+H28+H29+H30+H31</f>
        <v>1.39118956047331</v>
      </c>
    </row>
    <row r="33" spans="1:16" ht="24.75" customHeight="1" thickBot="1">
      <c r="A33" s="310" t="s">
        <v>128</v>
      </c>
      <c r="B33" s="311"/>
      <c r="C33" s="311"/>
      <c r="D33" s="311"/>
      <c r="E33" s="312"/>
      <c r="F33" s="82"/>
      <c r="G33" s="88" t="s">
        <v>119</v>
      </c>
      <c r="H33" s="100">
        <v>112.07</v>
      </c>
    </row>
    <row r="34" spans="1:16" ht="78.75" hidden="1" customHeight="1">
      <c r="A34" s="279" t="s">
        <v>129</v>
      </c>
      <c r="B34" s="280"/>
      <c r="C34" s="280"/>
      <c r="D34" s="280"/>
      <c r="E34" s="280"/>
      <c r="F34" s="280"/>
      <c r="G34" s="280"/>
      <c r="H34" s="281"/>
    </row>
    <row r="35" spans="1:16" ht="21" customHeight="1">
      <c r="A35" s="282" t="s">
        <v>130</v>
      </c>
      <c r="B35" s="283"/>
      <c r="C35" s="283"/>
      <c r="D35" s="283"/>
      <c r="E35" s="283"/>
      <c r="F35" s="283"/>
      <c r="G35" s="283"/>
      <c r="H35" s="284"/>
    </row>
    <row r="36" spans="1:16" ht="78.75" customHeight="1">
      <c r="A36" s="285"/>
      <c r="B36" s="286"/>
      <c r="C36" s="286"/>
      <c r="D36" s="286"/>
      <c r="E36" s="286"/>
      <c r="F36" s="286"/>
      <c r="G36" s="286"/>
      <c r="H36" s="287"/>
      <c r="J36" s="245"/>
      <c r="K36" s="245"/>
      <c r="L36" s="245"/>
      <c r="M36" s="245"/>
      <c r="N36" s="245"/>
      <c r="O36" s="245"/>
      <c r="P36" s="245"/>
    </row>
    <row r="37" spans="1:16" ht="48" customHeight="1">
      <c r="A37" s="288" t="s">
        <v>131</v>
      </c>
      <c r="B37" s="289"/>
      <c r="C37" s="289"/>
      <c r="D37" s="289"/>
      <c r="E37" s="289"/>
      <c r="F37" s="89"/>
      <c r="G37" s="90" t="s">
        <v>5</v>
      </c>
      <c r="H37" s="91">
        <f>(H22+H23-H32-H33)/(H10+H11-H20-H21)</f>
        <v>1.2575297152204851E-3</v>
      </c>
    </row>
    <row r="38" spans="1:16" ht="48" customHeight="1">
      <c r="A38" s="282"/>
      <c r="B38" s="283"/>
      <c r="C38" s="283"/>
      <c r="D38" s="283"/>
      <c r="E38" s="283"/>
      <c r="F38" s="283"/>
      <c r="G38" s="283"/>
      <c r="H38" s="284"/>
    </row>
    <row r="39" spans="1:16" ht="78.75" customHeight="1" thickBot="1">
      <c r="A39" s="290" t="s">
        <v>132</v>
      </c>
      <c r="B39" s="291"/>
      <c r="C39" s="291"/>
      <c r="D39" s="291"/>
      <c r="E39" s="291"/>
      <c r="F39" s="92"/>
      <c r="G39" s="93" t="s">
        <v>91</v>
      </c>
      <c r="H39" s="120">
        <f>H8+H9*H37</f>
        <v>1236.9229464770297</v>
      </c>
    </row>
    <row r="41" spans="1:16" ht="15.75">
      <c r="A41" s="75"/>
      <c r="B41" s="75"/>
      <c r="C41" s="75"/>
      <c r="D41" s="75"/>
      <c r="G41" s="277"/>
      <c r="H41" s="278"/>
    </row>
    <row r="42" spans="1:16">
      <c r="A42" s="75"/>
      <c r="B42" s="75"/>
      <c r="C42" s="75"/>
      <c r="D42" s="75"/>
    </row>
    <row r="43" spans="1:16">
      <c r="A43" s="75"/>
      <c r="B43" s="75"/>
      <c r="C43" s="75"/>
      <c r="D43" s="75"/>
    </row>
  </sheetData>
  <mergeCells count="38">
    <mergeCell ref="A5:H5"/>
    <mergeCell ref="A1:B1"/>
    <mergeCell ref="C1:E1"/>
    <mergeCell ref="A2:B2"/>
    <mergeCell ref="C2:E2"/>
    <mergeCell ref="A3:B3"/>
    <mergeCell ref="C3:E3"/>
    <mergeCell ref="A6:F6"/>
    <mergeCell ref="A7:H7"/>
    <mergeCell ref="A8:E8"/>
    <mergeCell ref="A9:E9"/>
    <mergeCell ref="A10:E10"/>
    <mergeCell ref="A17:E17"/>
    <mergeCell ref="A18:E18"/>
    <mergeCell ref="A11:E11"/>
    <mergeCell ref="A12:E15"/>
    <mergeCell ref="A16:E16"/>
    <mergeCell ref="A24:E24"/>
    <mergeCell ref="J36:P36"/>
    <mergeCell ref="A29:E29"/>
    <mergeCell ref="A30:E30"/>
    <mergeCell ref="A31:E31"/>
    <mergeCell ref="A32:E32"/>
    <mergeCell ref="A33:E33"/>
    <mergeCell ref="A25:E27"/>
    <mergeCell ref="A28:E28"/>
    <mergeCell ref="A19:E19"/>
    <mergeCell ref="A20:E20"/>
    <mergeCell ref="A21:E21"/>
    <mergeCell ref="A22:E22"/>
    <mergeCell ref="A23:E23"/>
    <mergeCell ref="G41:H41"/>
    <mergeCell ref="A34:H34"/>
    <mergeCell ref="A35:H35"/>
    <mergeCell ref="A36:H36"/>
    <mergeCell ref="A37:E37"/>
    <mergeCell ref="A38:H38"/>
    <mergeCell ref="A39:E39"/>
  </mergeCells>
  <phoneticPr fontId="59" type="noConversion"/>
  <printOptions horizontalCentered="1"/>
  <pageMargins left="0.70866141732283472" right="0.70866141732283472" top="0.74803149606299213" bottom="0.74803149606299213" header="0.31496062992125984" footer="0.31496062992125984"/>
  <pageSetup paperSize="9" scale="64" orientation="portrait" r:id="rId1"/>
  <legacyDrawing r:id="rId2"/>
  <oleObjects>
    <oleObject progId="Equation.3" shapeId="10241" r:id="rId3"/>
    <oleObject progId="Equation.3" shapeId="10242" r:id="rId4"/>
    <oleObject progId="Equation.3" shapeId="10243" r:id="rId5"/>
    <oleObject progId="Equation.3" shapeId="10244" r:id="rId6"/>
    <oleObject progId="Equation.3" shapeId="10245" r:id="rId7"/>
    <oleObject progId="Equation.3" shapeId="10246" r:id="rId8"/>
    <oleObject progId="Equation.3" shapeId="10247" r:id="rId9"/>
    <oleObject progId="Equation.3" shapeId="10248" r:id="rId10"/>
    <oleObject progId="Equation.3" shapeId="10249" r:id="rId11"/>
    <oleObject progId="Equation.3" shapeId="10250" r:id="rId12"/>
    <oleObject progId="Equation.3" shapeId="10251" r:id="rId13"/>
    <oleObject progId="Equation.3" shapeId="10252" r:id="rId14"/>
    <oleObject progId="Equation.3" shapeId="10253" r:id="rId15"/>
    <oleObject progId="Equation.3" shapeId="10254" r:id="rId16"/>
    <oleObject progId="Equation.3" shapeId="10255" r:id="rId17"/>
    <oleObject progId="Equation.3" shapeId="10256" r:id="rId18"/>
    <oleObject progId="Equation.3" shapeId="10257" r:id="rId19"/>
    <oleObject progId="Equation.3" shapeId="10258" r:id="rId20"/>
    <oleObject progId="Equation.3" shapeId="10259" r:id="rId21"/>
    <oleObject progId="Equation.3" shapeId="10260" r:id="rId22"/>
    <oleObject progId="Equation.3" shapeId="10261" r:id="rId23"/>
    <oleObject progId="Equation.3" shapeId="10262" r:id="rId24"/>
    <oleObject progId="Equation.3" shapeId="10263" r:id="rId25"/>
    <oleObject progId="Equation.3" shapeId="10264" r:id="rId26"/>
    <oleObject progId="Equation.3" shapeId="10265" r:id="rId27"/>
    <oleObject progId="Equation.3" shapeId="10266" r:id="rId28"/>
    <oleObject progId="Equation.3" shapeId="10267" r:id="rId29"/>
    <oleObject progId="Equation.3" shapeId="10268" r:id="rId30"/>
    <oleObject progId="Equation.3" shapeId="10269" r:id="rId31"/>
    <oleObject progId="Equation.3" shapeId="10270" r:id="rId32"/>
  </oleObjects>
</worksheet>
</file>

<file path=xl/worksheets/sheet9.xml><?xml version="1.0" encoding="utf-8"?>
<worksheet xmlns="http://schemas.openxmlformats.org/spreadsheetml/2006/main" xmlns:r="http://schemas.openxmlformats.org/officeDocument/2006/relationships">
  <sheetPr>
    <tabColor theme="7" tint="0.79998168889431442"/>
  </sheetPr>
  <dimension ref="A1:B458"/>
  <sheetViews>
    <sheetView topLeftCell="A4" zoomScale="130" zoomScaleNormal="130" workbookViewId="0">
      <selection activeCell="B28" sqref="B28"/>
    </sheetView>
  </sheetViews>
  <sheetFormatPr defaultRowHeight="12.75"/>
  <cols>
    <col min="1" max="1" width="17.140625" customWidth="1"/>
    <col min="2" max="2" width="47.28515625" customWidth="1"/>
    <col min="3" max="3" width="43" customWidth="1"/>
  </cols>
  <sheetData>
    <row r="1" spans="1:2" ht="45" customHeight="1">
      <c r="A1" s="339" t="s">
        <v>211</v>
      </c>
      <c r="B1" s="339"/>
    </row>
    <row r="2" spans="1:2" ht="12.75" customHeight="1">
      <c r="A2" s="94" t="s">
        <v>133</v>
      </c>
      <c r="B2" s="94" t="s">
        <v>145</v>
      </c>
    </row>
    <row r="3" spans="1:2" ht="12.75" customHeight="1">
      <c r="A3" s="94" t="s">
        <v>97</v>
      </c>
      <c r="B3" s="94" t="s">
        <v>98</v>
      </c>
    </row>
    <row r="4" spans="1:2" ht="12.75" customHeight="1">
      <c r="A4" s="94" t="s">
        <v>135</v>
      </c>
      <c r="B4" s="94" t="s">
        <v>377</v>
      </c>
    </row>
    <row r="5" spans="1:2" ht="12.75" customHeight="1">
      <c r="A5" s="94" t="s">
        <v>212</v>
      </c>
      <c r="B5" s="94" t="s">
        <v>144</v>
      </c>
    </row>
    <row r="6" spans="1:2" ht="12.75" customHeight="1">
      <c r="A6" s="94"/>
      <c r="B6" s="94"/>
    </row>
    <row r="7" spans="1:2" ht="27" customHeight="1">
      <c r="A7" s="95" t="s">
        <v>20</v>
      </c>
      <c r="B7" s="95" t="s">
        <v>2334</v>
      </c>
    </row>
    <row r="8" spans="1:2" ht="12.75" customHeight="1">
      <c r="A8" s="96">
        <v>1</v>
      </c>
      <c r="B8" s="96">
        <v>2</v>
      </c>
    </row>
    <row r="9" spans="1:2" ht="12.75" customHeight="1">
      <c r="A9" s="33" t="s">
        <v>532</v>
      </c>
      <c r="B9" s="127">
        <v>7</v>
      </c>
    </row>
    <row r="10" spans="1:2" ht="12.75" customHeight="1">
      <c r="A10" s="33" t="s">
        <v>601</v>
      </c>
      <c r="B10" s="127">
        <v>7</v>
      </c>
    </row>
    <row r="11" spans="1:2" ht="12.75" customHeight="1">
      <c r="A11" s="33" t="s">
        <v>671</v>
      </c>
      <c r="B11" s="127">
        <v>7</v>
      </c>
    </row>
    <row r="12" spans="1:2" ht="12.75" customHeight="1">
      <c r="A12" s="33" t="s">
        <v>742</v>
      </c>
      <c r="B12" s="127">
        <v>7</v>
      </c>
    </row>
    <row r="13" spans="1:2" ht="12.75" customHeight="1">
      <c r="A13" s="33" t="s">
        <v>810</v>
      </c>
      <c r="B13" s="127">
        <v>9</v>
      </c>
    </row>
    <row r="14" spans="1:2" ht="12.75" customHeight="1">
      <c r="A14" s="33" t="s">
        <v>1018</v>
      </c>
      <c r="B14" s="127">
        <v>8</v>
      </c>
    </row>
    <row r="15" spans="1:2" ht="12.75" customHeight="1">
      <c r="A15" s="33" t="s">
        <v>1085</v>
      </c>
      <c r="B15" s="127">
        <v>9</v>
      </c>
    </row>
    <row r="16" spans="1:2" ht="12.75" customHeight="1">
      <c r="A16" s="33" t="s">
        <v>1215</v>
      </c>
      <c r="B16" s="127">
        <v>9</v>
      </c>
    </row>
    <row r="17" spans="1:2" ht="12.75" customHeight="1">
      <c r="A17" s="33" t="s">
        <v>1280</v>
      </c>
      <c r="B17" s="127">
        <v>8</v>
      </c>
    </row>
    <row r="18" spans="1:2" ht="12.75" customHeight="1">
      <c r="A18" s="33" t="s">
        <v>1482</v>
      </c>
      <c r="B18" s="127">
        <v>8</v>
      </c>
    </row>
    <row r="19" spans="1:2" ht="12.75" customHeight="1">
      <c r="A19" s="33" t="s">
        <v>1548</v>
      </c>
      <c r="B19" s="127">
        <v>8</v>
      </c>
    </row>
    <row r="20" spans="1:2" ht="12.75" customHeight="1">
      <c r="A20" s="33" t="s">
        <v>1610</v>
      </c>
      <c r="B20" s="127">
        <v>8</v>
      </c>
    </row>
    <row r="21" spans="1:2" ht="12.75" customHeight="1">
      <c r="A21" s="33" t="s">
        <v>1671</v>
      </c>
      <c r="B21" s="127">
        <v>8</v>
      </c>
    </row>
    <row r="22" spans="1:2" ht="12.75" customHeight="1">
      <c r="A22" s="33" t="s">
        <v>1725</v>
      </c>
      <c r="B22" s="127">
        <v>8</v>
      </c>
    </row>
    <row r="23" spans="1:2" ht="12.75" customHeight="1">
      <c r="A23" s="33" t="s">
        <v>1900</v>
      </c>
      <c r="B23" s="127">
        <v>8</v>
      </c>
    </row>
    <row r="24" spans="1:2" ht="12.75" customHeight="1">
      <c r="A24" s="33" t="s">
        <v>1963</v>
      </c>
      <c r="B24" s="127">
        <v>8</v>
      </c>
    </row>
    <row r="25" spans="1:2" ht="12.75" customHeight="1">
      <c r="A25" s="33" t="s">
        <v>2022</v>
      </c>
      <c r="B25" s="127">
        <v>9</v>
      </c>
    </row>
    <row r="26" spans="1:2" ht="12.75" customHeight="1">
      <c r="A26" s="33" t="s">
        <v>2080</v>
      </c>
      <c r="B26" s="127">
        <v>8</v>
      </c>
    </row>
    <row r="27" spans="1:2" ht="12.75" customHeight="1">
      <c r="A27" s="33" t="s">
        <v>2140</v>
      </c>
      <c r="B27" s="127">
        <v>9</v>
      </c>
    </row>
    <row r="28" spans="1:2" ht="12.75" customHeight="1">
      <c r="B28" t="s">
        <v>2335</v>
      </c>
    </row>
    <row r="29" spans="1:2" ht="12.75" customHeight="1"/>
    <row r="30" spans="1:2" ht="12.75" customHeight="1"/>
    <row r="31" spans="1:2" ht="12.75" customHeight="1"/>
    <row r="32" spans="1: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sheetData>
  <mergeCells count="1">
    <mergeCell ref="A1:B1"/>
  </mergeCells>
  <phoneticPr fontId="59"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7</vt:i4>
      </vt:variant>
    </vt:vector>
  </HeadingPairs>
  <TitlesOfParts>
    <vt:vector size="21" baseType="lpstr">
      <vt:lpstr>1 ЦК</vt:lpstr>
      <vt:lpstr>2 ЦК</vt:lpstr>
      <vt:lpstr>3 ЦК</vt:lpstr>
      <vt:lpstr>4 ЦК</vt:lpstr>
      <vt:lpstr>5 ЦК</vt:lpstr>
      <vt:lpstr>6 ЦК</vt:lpstr>
      <vt:lpstr>данные АТС</vt:lpstr>
      <vt:lpstr>расчет ср.нер.цены</vt:lpstr>
      <vt:lpstr>Часы пика</vt:lpstr>
      <vt:lpstr>Объем мощности</vt:lpstr>
      <vt:lpstr>Объем ээ</vt:lpstr>
      <vt:lpstr>Коэффициент оплаты мощности</vt:lpstr>
      <vt:lpstr>Тарифы</vt:lpstr>
      <vt:lpstr>Инф. по СН</vt:lpstr>
      <vt:lpstr>'1 ЦК'!Область_печати</vt:lpstr>
      <vt:lpstr>'2 ЦК'!Область_печати</vt:lpstr>
      <vt:lpstr>'3 ЦК'!Область_печати</vt:lpstr>
      <vt:lpstr>'4 ЦК'!Область_печати</vt:lpstr>
      <vt:lpstr>'5 ЦК'!Область_печати</vt:lpstr>
      <vt:lpstr>'6 ЦК'!Область_печати</vt:lpstr>
      <vt:lpstr>'расчет ср.нер.цены'!Область_печати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Дмитрий С. Капустин</cp:lastModifiedBy>
  <cp:lastPrinted>2012-09-05T02:26:47Z</cp:lastPrinted>
  <dcterms:created xsi:type="dcterms:W3CDTF">2010-05-19T10:50:44Z</dcterms:created>
  <dcterms:modified xsi:type="dcterms:W3CDTF">2013-07-11T06:18:46Z</dcterms:modified>
</cp:coreProperties>
</file>